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R:\Workforce R\ESR\Annual Leave\"/>
    </mc:Choice>
  </mc:AlternateContent>
  <xr:revisionPtr revIDLastSave="0" documentId="8_{C9212486-D616-45F7-8747-8388D325895C}" xr6:coauthVersionLast="47" xr6:coauthVersionMax="47" xr10:uidLastSave="{00000000-0000-0000-0000-000000000000}"/>
  <bookViews>
    <workbookView xWindow="-28920" yWindow="-120" windowWidth="29040" windowHeight="15840" xr2:uid="{00000000-000D-0000-FFFF-FFFF00000000}"/>
  </bookViews>
  <sheets>
    <sheet name="Annual Leave Calculator" sheetId="2" r:id="rId1"/>
    <sheet name="Annual Leave Guidance" sheetId="4" state="hidden" r:id="rId2"/>
    <sheet name="Annual Leave Tables" sheetId="1" r:id="rId3"/>
    <sheet name="Bank Holiday Table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3" l="1"/>
  <c r="S7" i="3" s="1"/>
  <c r="D4" i="4"/>
  <c r="D5" i="4"/>
  <c r="D6" i="4"/>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6" i="3"/>
  <c r="E5" i="3"/>
  <c r="E16" i="3" s="1"/>
  <c r="C5" i="3"/>
  <c r="C7" i="3" s="1"/>
  <c r="H64" i="3"/>
  <c r="S12" i="3" s="1"/>
  <c r="H56" i="3"/>
  <c r="S11" i="3" s="1"/>
  <c r="H48" i="3"/>
  <c r="S10" i="3" s="1"/>
  <c r="H41" i="3"/>
  <c r="S9" i="3" s="1"/>
  <c r="H31" i="3"/>
  <c r="S8" i="3"/>
  <c r="H13" i="3"/>
  <c r="S6" i="3" s="1"/>
  <c r="H63" i="3"/>
  <c r="H55" i="3"/>
  <c r="H47" i="3"/>
  <c r="H5" i="3"/>
  <c r="S5" i="3" s="1"/>
  <c r="E23" i="2"/>
  <c r="E40" i="2" s="1"/>
  <c r="B72" i="1"/>
  <c r="C72" i="1"/>
  <c r="D72" i="1"/>
  <c r="B73" i="1"/>
  <c r="C73" i="1"/>
  <c r="D73" i="1"/>
  <c r="B74" i="1"/>
  <c r="C74" i="1"/>
  <c r="D74" i="1"/>
  <c r="B75" i="1"/>
  <c r="C75" i="1"/>
  <c r="D75" i="1"/>
  <c r="B76" i="1"/>
  <c r="C76" i="1"/>
  <c r="D76" i="1"/>
  <c r="B77" i="1"/>
  <c r="C77" i="1"/>
  <c r="D77" i="1"/>
  <c r="B78" i="1"/>
  <c r="C78" i="1"/>
  <c r="D78" i="1"/>
  <c r="B79" i="1"/>
  <c r="C79" i="1"/>
  <c r="D79"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8" i="1"/>
  <c r="B9" i="1"/>
  <c r="B10" i="1"/>
  <c r="B11" i="1"/>
  <c r="B12" i="1"/>
  <c r="B13" i="1"/>
  <c r="B14" i="1"/>
  <c r="B15" i="1"/>
  <c r="B16" i="1"/>
  <c r="B7" i="1"/>
  <c r="E11" i="3"/>
  <c r="E28" i="3"/>
  <c r="E39" i="3" l="1"/>
  <c r="E33" i="3"/>
  <c r="E13" i="3"/>
  <c r="E49" i="3"/>
  <c r="E29" i="3"/>
  <c r="E72" i="3"/>
  <c r="E23" i="3"/>
  <c r="E12" i="3"/>
  <c r="E77" i="3"/>
  <c r="E59" i="3"/>
  <c r="E34" i="3"/>
  <c r="E75" i="3"/>
  <c r="E38" i="3"/>
  <c r="E76" i="3"/>
  <c r="E54" i="3"/>
  <c r="E48" i="3"/>
  <c r="E41" i="3"/>
  <c r="E20" i="3"/>
  <c r="E10" i="3"/>
  <c r="E31" i="3"/>
  <c r="E21" i="3"/>
  <c r="E8" i="3"/>
  <c r="E67" i="3"/>
  <c r="E46" i="3"/>
  <c r="C70" i="3"/>
  <c r="E24" i="3"/>
  <c r="E9" i="3"/>
  <c r="E57" i="3"/>
  <c r="E36" i="3"/>
  <c r="E42" i="3"/>
  <c r="E47" i="3"/>
  <c r="E37" i="3"/>
  <c r="E19" i="3"/>
  <c r="E26" i="3"/>
  <c r="E62" i="3"/>
  <c r="E40" i="3"/>
  <c r="E64" i="3"/>
  <c r="C49" i="3"/>
  <c r="E65" i="3"/>
  <c r="E44" i="3"/>
  <c r="E50" i="3"/>
  <c r="E55" i="3"/>
  <c r="E45" i="3"/>
  <c r="E27" i="3"/>
  <c r="E14" i="3"/>
  <c r="E70" i="3"/>
  <c r="C9" i="3"/>
  <c r="C78" i="3"/>
  <c r="E52" i="3"/>
  <c r="E63" i="3"/>
  <c r="E53" i="3"/>
  <c r="E35" i="3"/>
  <c r="E22" i="3"/>
  <c r="E78" i="3"/>
  <c r="C76" i="3"/>
  <c r="E56" i="3"/>
  <c r="E73" i="3"/>
  <c r="E17" i="3"/>
  <c r="E6" i="3"/>
  <c r="E60" i="3"/>
  <c r="E7" i="3"/>
  <c r="E71" i="3"/>
  <c r="E61" i="3"/>
  <c r="E43" i="3"/>
  <c r="C28" i="3"/>
  <c r="E58" i="3"/>
  <c r="E32" i="3"/>
  <c r="C48" i="3"/>
  <c r="E74" i="3"/>
  <c r="E25" i="3"/>
  <c r="E18" i="3"/>
  <c r="E68" i="3"/>
  <c r="E15" i="3"/>
  <c r="E66" i="3"/>
  <c r="E69" i="3"/>
  <c r="E51" i="3"/>
  <c r="E30" i="3"/>
  <c r="C38" i="3"/>
  <c r="C63" i="3"/>
  <c r="C36" i="3"/>
  <c r="C8" i="3"/>
  <c r="C66" i="3"/>
  <c r="C18" i="3"/>
  <c r="C56" i="3"/>
  <c r="C62" i="3"/>
  <c r="C52" i="3"/>
  <c r="C39" i="3"/>
  <c r="C71" i="3"/>
  <c r="C27" i="3"/>
  <c r="C59" i="3"/>
  <c r="C13" i="3"/>
  <c r="C6" i="3"/>
  <c r="C37" i="3"/>
  <c r="C64" i="3"/>
  <c r="C60" i="3"/>
  <c r="C69" i="3"/>
  <c r="C25" i="3"/>
  <c r="C42" i="3"/>
  <c r="C12" i="3"/>
  <c r="C44" i="3"/>
  <c r="C40" i="3"/>
  <c r="C17" i="3"/>
  <c r="C32" i="3"/>
  <c r="C41" i="3"/>
  <c r="C68" i="3"/>
  <c r="C73" i="3"/>
  <c r="C21" i="3"/>
  <c r="C14" i="3"/>
  <c r="C15" i="3"/>
  <c r="C47" i="3"/>
  <c r="C35" i="3"/>
  <c r="C67" i="3"/>
  <c r="C22" i="3"/>
  <c r="C46" i="3"/>
  <c r="C10" i="3"/>
  <c r="C77" i="3"/>
  <c r="C65" i="3"/>
  <c r="C31" i="3"/>
  <c r="C51" i="3"/>
  <c r="C24" i="3"/>
  <c r="C20" i="3"/>
  <c r="C53" i="3"/>
  <c r="C26" i="3"/>
  <c r="C54" i="3"/>
  <c r="C50" i="3"/>
  <c r="C29" i="3"/>
  <c r="C16" i="3"/>
  <c r="C30" i="3"/>
  <c r="C19" i="3"/>
  <c r="C74" i="3"/>
  <c r="C34" i="3"/>
  <c r="C23" i="3"/>
  <c r="C55" i="3"/>
  <c r="C11" i="3"/>
  <c r="C43" i="3"/>
  <c r="C75" i="3"/>
  <c r="C57" i="3"/>
  <c r="C45" i="3"/>
  <c r="C58" i="3"/>
  <c r="C72" i="3"/>
  <c r="C33" i="3"/>
  <c r="C61" i="3"/>
  <c r="E41" i="2"/>
  <c r="E43" i="2" s="1"/>
  <c r="E24" i="2"/>
  <c r="E2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Jones Stuart (RBQ)</author>
  </authors>
  <commentList>
    <comment ref="C34" authorId="0" shapeId="0" xr:uid="{00000000-0006-0000-0000-000001000000}">
      <text>
        <r>
          <rPr>
            <sz val="9"/>
            <color indexed="81"/>
            <rFont val="Tahoma"/>
            <family val="2"/>
          </rPr>
          <t>Leave year ends 31st March for AfC staff</t>
        </r>
      </text>
    </comment>
    <comment ref="C35" authorId="0" shapeId="0" xr:uid="{00000000-0006-0000-0000-000002000000}">
      <text>
        <r>
          <rPr>
            <sz val="9"/>
            <color indexed="81"/>
            <rFont val="Tahoma"/>
            <family val="2"/>
          </rPr>
          <t>Click the link to view BANK HOLIDAY TABLES and work out how many bank holidays will fall between the start date quoted and the 31st March. Enter the number in the green field to the right</t>
        </r>
      </text>
    </comment>
  </commentList>
</comments>
</file>

<file path=xl/sharedStrings.xml><?xml version="1.0" encoding="utf-8"?>
<sst xmlns="http://schemas.openxmlformats.org/spreadsheetml/2006/main" count="110" uniqueCount="76">
  <si>
    <t>CONTRACTED HOURS</t>
  </si>
  <si>
    <t>27 DAYS</t>
  </si>
  <si>
    <t>29 DAYS</t>
  </si>
  <si>
    <t>33 DAYS</t>
  </si>
  <si>
    <t>Values rounded to nearest half hour</t>
  </si>
  <si>
    <t>Annual Leave Calculator</t>
  </si>
  <si>
    <t>Enter Start Date (dd/mm/yy):</t>
  </si>
  <si>
    <t>Leave Year Ends (dd/mm/yy):</t>
  </si>
  <si>
    <t>On entry to NHS</t>
  </si>
  <si>
    <t>Hours</t>
  </si>
  <si>
    <t>NHS Service</t>
  </si>
  <si>
    <t xml:space="preserve">Days </t>
  </si>
  <si>
    <t>NHS AfC FULL TIME ANNUAL LEAVE ENTITLEMENTS</t>
  </si>
  <si>
    <t>ON APPOINTMENT</t>
  </si>
  <si>
    <t>AFTER 5 YEARS SERVICE</t>
  </si>
  <si>
    <t>AFTER 10 YEARS SERVICE</t>
  </si>
  <si>
    <t>New Year's Day</t>
  </si>
  <si>
    <t>Good Friday</t>
  </si>
  <si>
    <t>Easter Monday</t>
  </si>
  <si>
    <t>Early May Holiday</t>
  </si>
  <si>
    <t>Spring Bank Holiday</t>
  </si>
  <si>
    <t>Summer Bank Holiday</t>
  </si>
  <si>
    <t>Christmas</t>
  </si>
  <si>
    <t>Boxing Day</t>
  </si>
  <si>
    <t>Platinum Jubilee Bank Holiday</t>
  </si>
  <si>
    <t>LEAVE YEAR</t>
  </si>
  <si>
    <t>DATES</t>
  </si>
  <si>
    <t>2020/21</t>
  </si>
  <si>
    <t>2021/22</t>
  </si>
  <si>
    <t>2022/23</t>
  </si>
  <si>
    <t>2023/24</t>
  </si>
  <si>
    <t>2024/25</t>
  </si>
  <si>
    <t>2025/26</t>
  </si>
  <si>
    <t>2026/27</t>
  </si>
  <si>
    <t>2027/28</t>
  </si>
  <si>
    <t>8 BANK HOLIDAYS</t>
  </si>
  <si>
    <t>9 BANK HOLIDAYS</t>
  </si>
  <si>
    <t>7 BANK HOLIDAYS</t>
  </si>
  <si>
    <t>ANNUAL LEAVE ENTITLEMENT TABLES</t>
  </si>
  <si>
    <t>Exact calulations (hours)</t>
  </si>
  <si>
    <t>Exact calculations (hours)</t>
  </si>
  <si>
    <t>HOURS PER BANK HOLIDAY</t>
  </si>
  <si>
    <t>CALENDAR YEAR</t>
  </si>
  <si>
    <t>5 + years' NHS service</t>
  </si>
  <si>
    <t>10+ years' NHS Service</t>
  </si>
  <si>
    <t>TOTAL BANK HOLIDAYS</t>
  </si>
  <si>
    <t>CLICK HERE TO GO BACK TO THE ANNUAL LEAVE CALCULATOR</t>
  </si>
  <si>
    <t>&lt;&lt;[SELECT FROM DROP DOWN LIST]</t>
  </si>
  <si>
    <t>&lt;&lt;[AUTO POPULATING FIELD]</t>
  </si>
  <si>
    <t>&lt;&lt;[ENTER START DATE]</t>
  </si>
  <si>
    <t>&lt;&lt;[ENTER LEAVE YEAR END DATE]</t>
  </si>
  <si>
    <t>TOTAL LEAVE ENTITLEMENT (HOURS):</t>
  </si>
  <si>
    <t>Enter the number of Bank Holidays which will fall during the above dates (see Bank Holiday Tables link):</t>
  </si>
  <si>
    <t>CLICK HERE TO VIEW BANK HOLIDAY TABLES</t>
  </si>
  <si>
    <r>
      <rPr>
        <b/>
        <u/>
        <sz val="12"/>
        <color indexed="8"/>
        <rFont val="Calibri"/>
        <family val="2"/>
      </rPr>
      <t>FULL YEAR Annual Leave</t>
    </r>
    <r>
      <rPr>
        <b/>
        <sz val="12"/>
        <color indexed="8"/>
        <rFont val="Calibri"/>
        <family val="2"/>
      </rPr>
      <t xml:space="preserve"> Entitlement (hours):</t>
    </r>
  </si>
  <si>
    <r>
      <t xml:space="preserve">FULL YEAR </t>
    </r>
    <r>
      <rPr>
        <b/>
        <u/>
        <sz val="12"/>
        <color indexed="8"/>
        <rFont val="Calibri"/>
        <family val="2"/>
      </rPr>
      <t>Bank Holiday</t>
    </r>
    <r>
      <rPr>
        <b/>
        <sz val="12"/>
        <color indexed="8"/>
        <rFont val="Calibri"/>
        <family val="2"/>
      </rPr>
      <t xml:space="preserve"> Entitlement (hours):</t>
    </r>
  </si>
  <si>
    <r>
      <t xml:space="preserve">PART YEAR </t>
    </r>
    <r>
      <rPr>
        <b/>
        <u/>
        <sz val="12"/>
        <color indexed="8"/>
        <rFont val="Calibri"/>
        <family val="2"/>
      </rPr>
      <t>Annual Leave</t>
    </r>
    <r>
      <rPr>
        <b/>
        <sz val="12"/>
        <color indexed="8"/>
        <rFont val="Calibri"/>
        <family val="2"/>
      </rPr>
      <t xml:space="preserve"> Entitlement (hours):</t>
    </r>
  </si>
  <si>
    <r>
      <t xml:space="preserve">PART YEAR </t>
    </r>
    <r>
      <rPr>
        <b/>
        <u/>
        <sz val="12"/>
        <color indexed="8"/>
        <rFont val="Calibri"/>
        <family val="2"/>
      </rPr>
      <t>Bank Holiday</t>
    </r>
    <r>
      <rPr>
        <b/>
        <sz val="12"/>
        <color indexed="8"/>
        <rFont val="Calibri"/>
        <family val="2"/>
      </rPr>
      <t xml:space="preserve"> Entitlement (hours):</t>
    </r>
  </si>
  <si>
    <t>Select the contracted hours per week*</t>
  </si>
  <si>
    <t>Select NHS Service bracket*</t>
  </si>
  <si>
    <t>Select Leave Year*</t>
  </si>
  <si>
    <t>Make selections by clicking in the green fields. This will autopouplate orange entitlement fields.</t>
  </si>
  <si>
    <t>FULL YEAR LEAVE ENTITLEMENT CALCULATOR</t>
  </si>
  <si>
    <t>PART YEAR LEAVE ENTITLEMENT CALCULATOR</t>
  </si>
  <si>
    <t>* Mandatory entry for both full and part year calculators</t>
  </si>
  <si>
    <t>BANK HOLIDAY ENTITLEMENT TABLES</t>
  </si>
  <si>
    <t>BANK HOLIDAY DATES BY CALENDAR AND LEAVE YEARS</t>
  </si>
  <si>
    <t>NO. OF BH IN LEAVE YEAR</t>
  </si>
  <si>
    <t>Contracted Hours</t>
  </si>
  <si>
    <t>[SELECT]</t>
  </si>
  <si>
    <t>Leave Years</t>
  </si>
  <si>
    <t>Validation Lists</t>
  </si>
  <si>
    <t>&lt;&lt;[SELECT NO. OF BANK HOLIDAYS FROM DROP DOWN LIST]</t>
  </si>
  <si>
    <r>
      <t xml:space="preserve">Make selections or input details by clicking in the green fields. This will autopouplate orange entitlement fields. 
</t>
    </r>
    <r>
      <rPr>
        <b/>
        <u/>
        <sz val="11"/>
        <color theme="1"/>
        <rFont val="Calibri"/>
        <family val="2"/>
        <scheme val="minor"/>
      </rPr>
      <t>ALL GREEN FIELDS MUST BE POPULATED FOR THE PART YEAR CALCULATOR TO WORK</t>
    </r>
  </si>
  <si>
    <t>Bank Holiday for the State Funeral of Queen Elizabeth II</t>
  </si>
  <si>
    <t>Bank holiday for the coronation of King Charles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</si>
</sst>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8"/>
      <name val="Calibri"/>
      <family val="2"/>
    </font>
    <font>
      <b/>
      <u/>
      <sz val="12"/>
      <color indexed="8"/>
      <name val="Calibri"/>
      <family val="2"/>
    </font>
    <font>
      <b/>
      <sz val="12"/>
      <color indexed="8"/>
      <name val="Calibri"/>
      <family val="2"/>
    </font>
    <font>
      <sz val="9"/>
      <color indexed="81"/>
      <name val="Tahoma"/>
      <family val="2"/>
    </font>
    <font>
      <u/>
      <sz val="11"/>
      <color theme="10"/>
      <name val="Calibri"/>
      <family val="2"/>
      <scheme val="minor"/>
    </font>
    <font>
      <b/>
      <u/>
      <sz val="11"/>
      <color theme="1"/>
      <name val="Calibri"/>
      <family val="2"/>
      <scheme val="minor"/>
    </font>
    <font>
      <b/>
      <u/>
      <sz val="14"/>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u/>
      <sz val="16"/>
      <color theme="1"/>
      <name val="Calibri"/>
      <family val="2"/>
      <scheme val="minor"/>
    </font>
    <font>
      <i/>
      <sz val="8"/>
      <color theme="1"/>
      <name val="Calibri"/>
      <family val="2"/>
      <scheme val="minor"/>
    </font>
    <font>
      <b/>
      <u/>
      <sz val="12"/>
      <color theme="1"/>
      <name val="Calibri"/>
      <family val="2"/>
      <scheme val="minor"/>
    </font>
    <font>
      <i/>
      <sz val="11"/>
      <color theme="1"/>
      <name val="Calibri"/>
      <family val="2"/>
      <scheme val="minor"/>
    </font>
    <font>
      <u/>
      <sz val="8"/>
      <color theme="10"/>
      <name val="Calibri"/>
      <family val="2"/>
      <scheme val="minor"/>
    </font>
    <font>
      <b/>
      <u/>
      <sz val="8"/>
      <color rgb="FF3366FF"/>
      <name val="Calibri"/>
      <family val="2"/>
      <scheme val="minor"/>
    </font>
    <font>
      <b/>
      <sz val="8"/>
      <color theme="1"/>
      <name val="Calibri"/>
      <family val="2"/>
      <scheme val="minor"/>
    </font>
    <font>
      <u/>
      <sz val="20"/>
      <color theme="1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lightUp">
        <fgColor theme="0" tint="-0.24994659260841701"/>
        <bgColor indexed="65"/>
      </patternFill>
    </fill>
    <fill>
      <patternFill patternType="solid">
        <fgColor theme="0" tint="-0.34998626667073579"/>
        <bgColor indexed="64"/>
      </patternFill>
    </fill>
    <fill>
      <patternFill patternType="solid">
        <fgColor theme="0" tint="-0.24994659260841701"/>
        <bgColor indexed="64"/>
      </patternFill>
    </fill>
    <fill>
      <patternFill patternType="solid">
        <fgColor theme="4"/>
        <bgColor theme="4"/>
      </patternFill>
    </fill>
    <fill>
      <patternFill patternType="solid">
        <fgColor rgb="FFFFC000"/>
        <bgColor indexed="64"/>
      </patternFill>
    </fill>
    <fill>
      <patternFill patternType="solid">
        <fgColor theme="9" tint="0.59996337778862885"/>
        <bgColor indexed="64"/>
      </patternFill>
    </fill>
    <fill>
      <patternFill patternType="solid">
        <fgColor theme="9" tint="0.5999938962981048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5" fillId="0" borderId="0" applyNumberFormat="0" applyFill="0" applyBorder="0" applyAlignment="0" applyProtection="0"/>
  </cellStyleXfs>
  <cellXfs count="83">
    <xf numFmtId="0" fontId="0" fillId="0" borderId="0" xfId="0"/>
    <xf numFmtId="164" fontId="0" fillId="0" borderId="0" xfId="0" applyNumberFormat="1"/>
    <xf numFmtId="0" fontId="0" fillId="0" borderId="0" xfId="0" applyAlignment="1">
      <alignment horizontal="right"/>
    </xf>
    <xf numFmtId="0" fontId="0" fillId="0" borderId="1" xfId="0" applyBorder="1"/>
    <xf numFmtId="14" fontId="0" fillId="0" borderId="0" xfId="0" applyNumberFormat="1"/>
    <xf numFmtId="0" fontId="0" fillId="0" borderId="2" xfId="0" applyBorder="1"/>
    <xf numFmtId="14" fontId="0" fillId="0" borderId="2" xfId="0" applyNumberFormat="1" applyBorder="1"/>
    <xf numFmtId="0" fontId="0" fillId="0" borderId="0" xfId="0" applyBorder="1"/>
    <xf numFmtId="0" fontId="0" fillId="2" borderId="2" xfId="0" applyFill="1" applyBorder="1" applyAlignment="1">
      <alignment vertical="top"/>
    </xf>
    <xf numFmtId="0" fontId="0" fillId="2" borderId="2" xfId="0" applyFill="1" applyBorder="1" applyAlignment="1">
      <alignment horizontal="center" vertical="top" wrapText="1"/>
    </xf>
    <xf numFmtId="0" fontId="0" fillId="2" borderId="2" xfId="0" applyFill="1" applyBorder="1" applyAlignment="1">
      <alignment horizontal="center" vertical="top"/>
    </xf>
    <xf numFmtId="0" fontId="0" fillId="0" borderId="2" xfId="0" applyBorder="1" applyAlignment="1">
      <alignment horizontal="center"/>
    </xf>
    <xf numFmtId="0" fontId="0" fillId="0" borderId="2" xfId="0" applyFill="1" applyBorder="1" applyAlignment="1">
      <alignment horizontal="center"/>
    </xf>
    <xf numFmtId="14" fontId="0" fillId="3" borderId="2" xfId="0" applyNumberFormat="1" applyFill="1" applyBorder="1" applyAlignment="1">
      <alignment horizontal="right"/>
    </xf>
    <xf numFmtId="14" fontId="0" fillId="3" borderId="2" xfId="0" applyNumberFormat="1" applyFill="1" applyBorder="1"/>
    <xf numFmtId="0" fontId="0" fillId="0" borderId="2" xfId="0" applyFont="1" applyBorder="1" applyAlignment="1">
      <alignment horizontal="left" vertical="center" wrapText="1"/>
    </xf>
    <xf numFmtId="17" fontId="0" fillId="0" borderId="2" xfId="0" applyNumberFormat="1" applyBorder="1" applyAlignment="1">
      <alignment vertical="center" wrapText="1"/>
    </xf>
    <xf numFmtId="0" fontId="0" fillId="0" borderId="2" xfId="0" applyFont="1" applyFill="1" applyBorder="1" applyAlignment="1">
      <alignment horizontal="left"/>
    </xf>
    <xf numFmtId="0" fontId="0" fillId="4" borderId="2" xfId="0" applyFill="1" applyBorder="1"/>
    <xf numFmtId="0" fontId="0" fillId="0" borderId="2" xfId="0" applyBorder="1" applyAlignment="1">
      <alignment horizontal="center" vertical="center"/>
    </xf>
    <xf numFmtId="14" fontId="0" fillId="0" borderId="2" xfId="0" applyNumberFormat="1" applyBorder="1" applyAlignment="1">
      <alignment horizontal="center" vertical="center"/>
    </xf>
    <xf numFmtId="164" fontId="0" fillId="0" borderId="2" xfId="0" applyNumberFormat="1" applyBorder="1"/>
    <xf numFmtId="164" fontId="0" fillId="0" borderId="1" xfId="0" applyNumberFormat="1" applyBorder="1"/>
    <xf numFmtId="0" fontId="0" fillId="0" borderId="3" xfId="0" applyBorder="1" applyAlignment="1">
      <alignment vertical="top" wrapText="1"/>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6" xfId="0" applyBorder="1"/>
    <xf numFmtId="164" fontId="0" fillId="0" borderId="7" xfId="0" applyNumberFormat="1" applyBorder="1"/>
    <xf numFmtId="164" fontId="0" fillId="0" borderId="8" xfId="0" applyNumberForma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5" xfId="0" applyBorder="1"/>
    <xf numFmtId="0" fontId="0" fillId="0" borderId="12" xfId="0" applyBorder="1"/>
    <xf numFmtId="0" fontId="0" fillId="0" borderId="3" xfId="0" applyBorder="1"/>
    <xf numFmtId="0" fontId="0" fillId="0" borderId="7" xfId="0" applyBorder="1"/>
    <xf numFmtId="0" fontId="0" fillId="5" borderId="13" xfId="0" applyFill="1" applyBorder="1"/>
    <xf numFmtId="0" fontId="0" fillId="6" borderId="2" xfId="0" applyFill="1" applyBorder="1" applyAlignment="1">
      <alignment horizontal="right"/>
    </xf>
    <xf numFmtId="0" fontId="0" fillId="6" borderId="1" xfId="0" applyFill="1" applyBorder="1" applyAlignment="1">
      <alignment horizontal="right"/>
    </xf>
    <xf numFmtId="0" fontId="6" fillId="0" borderId="0" xfId="0" applyFont="1"/>
    <xf numFmtId="0" fontId="7" fillId="0" borderId="0" xfId="0" applyFont="1"/>
    <xf numFmtId="2" fontId="8" fillId="0" borderId="13" xfId="0" applyNumberFormat="1" applyFont="1" applyBorder="1" applyAlignment="1">
      <alignment horizontal="center"/>
    </xf>
    <xf numFmtId="2" fontId="8" fillId="0" borderId="6" xfId="0" applyNumberFormat="1" applyFont="1" applyBorder="1" applyAlignment="1">
      <alignment horizontal="center"/>
    </xf>
    <xf numFmtId="0" fontId="9" fillId="7" borderId="2" xfId="0" applyFont="1" applyFill="1" applyBorder="1" applyAlignment="1">
      <alignment horizontal="center" vertical="top" wrapText="1"/>
    </xf>
    <xf numFmtId="0" fontId="9" fillId="7" borderId="2" xfId="0" applyFont="1" applyFill="1" applyBorder="1" applyAlignment="1">
      <alignment horizontal="center" vertical="center" wrapText="1"/>
    </xf>
    <xf numFmtId="0" fontId="0" fillId="0" borderId="0" xfId="0" applyBorder="1" applyAlignment="1">
      <alignment horizontal="right"/>
    </xf>
    <xf numFmtId="2" fontId="0" fillId="0" borderId="0" xfId="0" applyNumberFormat="1" applyBorder="1" applyAlignment="1">
      <alignment horizontal="right"/>
    </xf>
    <xf numFmtId="2" fontId="10" fillId="8" borderId="14" xfId="0" applyNumberFormat="1" applyFont="1" applyFill="1" applyBorder="1" applyAlignment="1">
      <alignment horizontal="center"/>
    </xf>
    <xf numFmtId="0" fontId="0" fillId="0" borderId="0" xfId="0" applyBorder="1" applyAlignment="1">
      <alignment horizontal="right" vertical="center"/>
    </xf>
    <xf numFmtId="2" fontId="11" fillId="8" borderId="14" xfId="0" applyNumberFormat="1" applyFont="1" applyFill="1" applyBorder="1" applyAlignment="1">
      <alignment horizontal="center"/>
    </xf>
    <xf numFmtId="0" fontId="12" fillId="0" borderId="15" xfId="0" applyFont="1" applyBorder="1"/>
    <xf numFmtId="0" fontId="0" fillId="0" borderId="16" xfId="0" applyBorder="1"/>
    <xf numFmtId="0" fontId="13" fillId="0" borderId="10" xfId="0" applyFont="1" applyBorder="1"/>
    <xf numFmtId="0" fontId="8" fillId="0" borderId="0" xfId="0" applyFont="1" applyBorder="1"/>
    <xf numFmtId="0" fontId="6" fillId="0" borderId="10" xfId="0" applyFont="1" applyBorder="1"/>
    <xf numFmtId="0" fontId="0" fillId="0" borderId="10" xfId="0" applyFont="1" applyBorder="1"/>
    <xf numFmtId="0" fontId="14" fillId="0" borderId="0" xfId="0" applyFont="1" applyBorder="1" applyAlignment="1">
      <alignment vertical="center"/>
    </xf>
    <xf numFmtId="0" fontId="14" fillId="0" borderId="0" xfId="0" applyFont="1" applyBorder="1"/>
    <xf numFmtId="0" fontId="11" fillId="0" borderId="0" xfId="0" applyFont="1" applyBorder="1" applyAlignment="1">
      <alignment horizontal="right"/>
    </xf>
    <xf numFmtId="0" fontId="15" fillId="0" borderId="0" xfId="0" applyFont="1" applyBorder="1" applyAlignment="1">
      <alignment horizontal="right"/>
    </xf>
    <xf numFmtId="0" fontId="6" fillId="0" borderId="0" xfId="0" applyFont="1" applyBorder="1" applyAlignment="1">
      <alignment horizontal="right"/>
    </xf>
    <xf numFmtId="0" fontId="16" fillId="0" borderId="0" xfId="0" applyFont="1" applyBorder="1"/>
    <xf numFmtId="0" fontId="17" fillId="0" borderId="0" xfId="1" applyFont="1" applyBorder="1" applyAlignment="1">
      <alignment vertical="center" wrapText="1"/>
    </xf>
    <xf numFmtId="0" fontId="8" fillId="9" borderId="17" xfId="0" applyFont="1" applyFill="1" applyBorder="1" applyAlignment="1" applyProtection="1">
      <alignment horizontal="center"/>
      <protection locked="0"/>
    </xf>
    <xf numFmtId="14" fontId="8" fillId="10" borderId="17" xfId="0" applyNumberFormat="1" applyFont="1" applyFill="1" applyBorder="1" applyAlignment="1" applyProtection="1">
      <alignment horizontal="center"/>
      <protection locked="0"/>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left"/>
    </xf>
    <xf numFmtId="0" fontId="18" fillId="0" borderId="0" xfId="1" applyFont="1" applyBorder="1" applyAlignment="1" applyProtection="1">
      <alignment horizontal="center" vertical="center"/>
      <protection locked="0"/>
    </xf>
    <xf numFmtId="0" fontId="12" fillId="0" borderId="15" xfId="0" applyFont="1" applyBorder="1"/>
    <xf numFmtId="0" fontId="12" fillId="0" borderId="16" xfId="0" applyFont="1" applyBorder="1"/>
    <xf numFmtId="0" fontId="19" fillId="0" borderId="0" xfId="0" quotePrefix="1" applyFont="1" applyBorder="1" applyAlignment="1">
      <alignment vertical="top" wrapText="1"/>
    </xf>
    <xf numFmtId="0" fontId="0" fillId="0" borderId="10" xfId="0" applyFont="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12" fillId="0" borderId="17" xfId="0" applyFont="1" applyBorder="1" applyAlignment="1">
      <alignment horizontal="left" wrapText="1"/>
    </xf>
    <xf numFmtId="0" fontId="8" fillId="10" borderId="17" xfId="0" applyFont="1" applyFill="1" applyBorder="1" applyAlignment="1" applyProtection="1">
      <alignment horizontal="center" vertical="center"/>
      <protection locked="0"/>
    </xf>
    <xf numFmtId="0" fontId="14" fillId="0" borderId="0" xfId="0" applyFont="1" applyBorder="1" applyAlignment="1">
      <alignment vertical="center" wrapText="1"/>
    </xf>
    <xf numFmtId="14" fontId="20" fillId="0" borderId="0" xfId="1" applyNumberFormat="1" applyFont="1" applyAlignment="1" applyProtection="1">
      <alignment horizontal="center" vertical="center" wrapText="1"/>
      <protection locked="0"/>
    </xf>
    <xf numFmtId="14" fontId="0" fillId="0" borderId="2" xfId="0" applyNumberFormat="1" applyBorder="1" applyAlignment="1">
      <alignment horizontal="center" vertical="center"/>
    </xf>
    <xf numFmtId="1" fontId="0" fillId="0" borderId="2" xfId="0" applyNumberFormat="1" applyBorder="1" applyAlignment="1">
      <alignment horizontal="center" vertical="center"/>
    </xf>
    <xf numFmtId="0" fontId="0" fillId="0" borderId="2" xfId="0" applyBorder="1" applyAlignment="1">
      <alignment horizontal="center" vertical="center"/>
    </xf>
  </cellXfs>
  <cellStyles count="2">
    <cellStyle name="Hyperlink" xfId="1" builtinId="8"/>
    <cellStyle name="Normal" xfId="0" builtinId="0"/>
  </cellStyles>
  <dxfs count="25">
    <dxf>
      <border diagonalUp="0" diagonalDown="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2" formatCode="0.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font>
      <numFmt numFmtId="2" formatCode="0.0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right" vertical="top"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right" vertical="top" textRotation="0" wrapText="1" indent="0" justifyLastLine="0" shrinkToFit="0" readingOrder="0"/>
      <border diagonalUp="0" diagonalDown="0" outline="0">
        <left style="thin">
          <color indexed="64"/>
        </left>
        <right style="thin">
          <color indexed="64"/>
        </right>
        <top/>
        <bottom/>
      </border>
    </dxf>
    <dxf>
      <numFmt numFmtId="164" formatCode="0.0"/>
      <border diagonalUp="0" diagonalDown="0">
        <left style="thin">
          <color indexed="64"/>
        </left>
        <right/>
        <top style="thin">
          <color indexed="64"/>
        </top>
        <bottom style="thin">
          <color indexed="64"/>
        </bottom>
      </border>
    </dxf>
    <dxf>
      <numFmt numFmtId="164" formatCode="0.0"/>
      <border diagonalUp="0" diagonalDown="0">
        <left style="thin">
          <color indexed="64"/>
        </left>
        <right style="thin">
          <color indexed="64"/>
        </right>
        <top style="thin">
          <color indexed="64"/>
        </top>
        <bottom style="thin">
          <color indexed="64"/>
        </bottom>
      </border>
    </dxf>
    <dxf>
      <numFmt numFmtId="164" formatCode="0.0"/>
      <border diagonalUp="0" diagonalDown="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righ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591039</xdr:colOff>
      <xdr:row>0</xdr:row>
      <xdr:rowOff>0</xdr:rowOff>
    </xdr:from>
    <xdr:to>
      <xdr:col>7</xdr:col>
      <xdr:colOff>14653</xdr:colOff>
      <xdr:row>9</xdr:row>
      <xdr:rowOff>131325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039" y="0"/>
          <a:ext cx="7365999" cy="180186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D79" totalsRowShown="0" headerRowDxfId="24" headerRowBorderDxfId="23" tableBorderDxfId="22" totalsRowBorderDxfId="21">
  <autoFilter ref="A4:D79" xr:uid="{00000000-0009-0000-0100-000001000000}"/>
  <tableColumns count="4">
    <tableColumn id="1" xr3:uid="{00000000-0010-0000-0000-000001000000}" name="CONTRACTED HOURS" dataDxfId="20"/>
    <tableColumn id="2" xr3:uid="{00000000-0010-0000-0000-000002000000}" name="ON APPOINTMENT" dataDxfId="19">
      <calculatedColumnFormula>($B$6/$A$6)*A5</calculatedColumnFormula>
    </tableColumn>
    <tableColumn id="3" xr3:uid="{00000000-0010-0000-0000-000003000000}" name="AFTER 5 YEARS SERVICE" dataDxfId="18">
      <calculatedColumnFormula>($C$6/$A$6)*A5</calculatedColumnFormula>
    </tableColumn>
    <tableColumn id="4" xr3:uid="{00000000-0010-0000-0000-000004000000}" name="AFTER 10 YEARS SERVICE" dataDxfId="17">
      <calculatedColumnFormula>($D$6/$A$6)*A5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F4:I79" totalsRowShown="0" headerRowDxfId="16" headerRowBorderDxfId="15" tableBorderDxfId="14" totalsRowBorderDxfId="13">
  <autoFilter ref="F4:I79" xr:uid="{00000000-0009-0000-0100-000002000000}"/>
  <tableColumns count="4">
    <tableColumn id="1" xr3:uid="{00000000-0010-0000-0100-000001000000}" name="CONTRACTED HOURS" dataDxfId="12"/>
    <tableColumn id="2" xr3:uid="{00000000-0010-0000-0100-000002000000}" name="ON APPOINTMENT" dataDxfId="11"/>
    <tableColumn id="3" xr3:uid="{00000000-0010-0000-0100-000003000000}" name="AFTER 5 YEARS SERVICE" dataDxfId="10"/>
    <tableColumn id="4" xr3:uid="{00000000-0010-0000-0100-000004000000}" name="AFTER 10 YEARS SERVICE"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E78" totalsRowShown="0" headerRowDxfId="8" headerRowBorderDxfId="7" tableBorderDxfId="6" totalsRowBorderDxfId="5">
  <autoFilter ref="A4:E78" xr:uid="{00000000-0009-0000-0100-000003000000}"/>
  <tableColumns count="5">
    <tableColumn id="1" xr3:uid="{00000000-0010-0000-0200-000001000000}" name="CONTRACTED HOURS" dataDxfId="4"/>
    <tableColumn id="5" xr3:uid="{00000000-0010-0000-0200-000005000000}" name="HOURS PER BANK HOLIDAY" dataDxfId="3"/>
    <tableColumn id="2" xr3:uid="{00000000-0010-0000-0200-000002000000}" name="7 BANK HOLIDAYS" dataDxfId="2">
      <calculatedColumnFormula>($C$5/$A$5)*A5</calculatedColumnFormula>
    </tableColumn>
    <tableColumn id="3" xr3:uid="{00000000-0010-0000-0200-000003000000}" name="8 BANK HOLIDAYS" dataDxfId="1">
      <calculatedColumnFormula>($D$5/$A$5)*A5</calculatedColumnFormula>
    </tableColumn>
    <tableColumn id="4" xr3:uid="{00000000-0010-0000-0200-000004000000}" name="9 BANK HOLIDAYS" dataDxfId="0">
      <calculatedColumnFormula>($E$5/$A$5)*A5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4"/>
  <sheetViews>
    <sheetView showGridLines="0" tabSelected="1" topLeftCell="A7" zoomScale="115" zoomScaleNormal="115" workbookViewId="0">
      <selection activeCell="C38" sqref="C38:D38"/>
    </sheetView>
  </sheetViews>
  <sheetFormatPr defaultRowHeight="15" x14ac:dyDescent="0.25"/>
  <cols>
    <col min="2" max="2" width="9.28515625" customWidth="1"/>
    <col min="3" max="3" width="10.140625" customWidth="1"/>
    <col min="4" max="4" width="29.140625" customWidth="1"/>
    <col min="5" max="5" width="25" bestFit="1" customWidth="1"/>
    <col min="6" max="6" width="3.7109375" customWidth="1"/>
    <col min="7" max="7" width="27.5703125" bestFit="1" customWidth="1"/>
    <col min="8" max="8" width="3" customWidth="1"/>
    <col min="9" max="9" width="12.5703125" bestFit="1" customWidth="1"/>
    <col min="10" max="10" width="25" bestFit="1" customWidth="1"/>
  </cols>
  <sheetData>
    <row r="1" spans="1:8" x14ac:dyDescent="0.25">
      <c r="A1" s="29"/>
      <c r="B1" s="30"/>
      <c r="C1" s="30"/>
      <c r="D1" s="30"/>
      <c r="E1" s="30"/>
      <c r="F1" s="30"/>
      <c r="G1" s="30"/>
      <c r="H1" s="26"/>
    </row>
    <row r="2" spans="1:8" x14ac:dyDescent="0.25">
      <c r="A2" s="31"/>
      <c r="B2" s="7"/>
      <c r="C2" s="7"/>
      <c r="D2" s="7"/>
      <c r="E2" s="7"/>
      <c r="F2" s="7"/>
      <c r="G2" s="7"/>
      <c r="H2" s="32"/>
    </row>
    <row r="3" spans="1:8" x14ac:dyDescent="0.25">
      <c r="A3" s="31"/>
      <c r="B3" s="7"/>
      <c r="C3" s="7"/>
      <c r="D3" s="7"/>
      <c r="E3" s="7"/>
      <c r="F3" s="7"/>
      <c r="G3" s="7"/>
      <c r="H3" s="32"/>
    </row>
    <row r="4" spans="1:8" x14ac:dyDescent="0.25">
      <c r="A4" s="31"/>
      <c r="B4" s="7"/>
      <c r="C4" s="7"/>
      <c r="D4" s="7"/>
      <c r="E4" s="7"/>
      <c r="F4" s="7"/>
      <c r="G4" s="7"/>
      <c r="H4" s="32"/>
    </row>
    <row r="5" spans="1:8" x14ac:dyDescent="0.25">
      <c r="A5" s="31"/>
      <c r="B5" s="7"/>
      <c r="C5" s="7"/>
      <c r="D5" s="7"/>
      <c r="E5" s="7"/>
      <c r="F5" s="7"/>
      <c r="G5" s="7"/>
      <c r="H5" s="32"/>
    </row>
    <row r="6" spans="1:8" x14ac:dyDescent="0.25">
      <c r="A6" s="31"/>
      <c r="B6" s="7"/>
      <c r="C6" s="7"/>
      <c r="D6" s="7"/>
      <c r="E6" s="7"/>
      <c r="F6" s="7"/>
      <c r="G6" s="7"/>
      <c r="H6" s="32"/>
    </row>
    <row r="7" spans="1:8" x14ac:dyDescent="0.25">
      <c r="A7" s="31"/>
      <c r="B7" s="7"/>
      <c r="C7" s="7"/>
      <c r="D7" s="7"/>
      <c r="E7" s="7"/>
      <c r="F7" s="7"/>
      <c r="G7" s="7"/>
      <c r="H7" s="32"/>
    </row>
    <row r="8" spans="1:8" x14ac:dyDescent="0.25">
      <c r="A8" s="31"/>
      <c r="B8" s="7"/>
      <c r="C8" s="7"/>
      <c r="D8" s="7"/>
      <c r="E8" s="7"/>
      <c r="F8" s="7"/>
      <c r="G8" s="7"/>
      <c r="H8" s="32"/>
    </row>
    <row r="9" spans="1:8" x14ac:dyDescent="0.25">
      <c r="A9" s="31"/>
      <c r="B9" s="7"/>
      <c r="C9" s="7"/>
      <c r="D9" s="7"/>
      <c r="E9" s="7"/>
      <c r="F9" s="7"/>
      <c r="G9" s="7"/>
      <c r="H9" s="32"/>
    </row>
    <row r="10" spans="1:8" x14ac:dyDescent="0.25">
      <c r="A10" s="31"/>
      <c r="B10" s="7"/>
      <c r="C10" s="7"/>
      <c r="D10" s="7"/>
      <c r="E10" s="7"/>
      <c r="F10" s="7"/>
      <c r="G10" s="7"/>
      <c r="H10" s="32"/>
    </row>
    <row r="11" spans="1:8" x14ac:dyDescent="0.25">
      <c r="A11" s="31"/>
      <c r="B11" s="7"/>
      <c r="C11" s="7"/>
      <c r="D11" s="7"/>
      <c r="E11" s="7"/>
      <c r="F11" s="7"/>
      <c r="G11" s="7"/>
      <c r="H11" s="32"/>
    </row>
    <row r="12" spans="1:8" x14ac:dyDescent="0.25">
      <c r="A12" s="31"/>
      <c r="B12" s="7"/>
      <c r="C12" s="7"/>
      <c r="D12" s="7"/>
      <c r="E12" s="7"/>
      <c r="F12" s="7"/>
      <c r="G12" s="7"/>
      <c r="H12" s="32"/>
    </row>
    <row r="13" spans="1:8" ht="21" x14ac:dyDescent="0.35">
      <c r="A13" s="53" t="s">
        <v>5</v>
      </c>
      <c r="B13" s="7"/>
      <c r="C13" s="7"/>
      <c r="D13" s="7"/>
      <c r="E13" s="7"/>
      <c r="F13" s="7"/>
      <c r="G13" s="7"/>
      <c r="H13" s="32"/>
    </row>
    <row r="14" spans="1:8" x14ac:dyDescent="0.25">
      <c r="A14" s="31"/>
      <c r="B14" s="7"/>
      <c r="C14" s="7"/>
      <c r="D14" s="7"/>
      <c r="E14" s="7"/>
      <c r="F14" s="7"/>
      <c r="G14" s="72" t="s">
        <v>64</v>
      </c>
      <c r="H14" s="32"/>
    </row>
    <row r="15" spans="1:8" x14ac:dyDescent="0.25">
      <c r="A15" s="31"/>
      <c r="B15" s="7"/>
      <c r="C15" s="7"/>
      <c r="D15" s="7"/>
      <c r="E15" s="7"/>
      <c r="F15" s="7"/>
      <c r="G15" s="72"/>
      <c r="H15" s="32"/>
    </row>
    <row r="16" spans="1:8" x14ac:dyDescent="0.25">
      <c r="A16" s="55" t="s">
        <v>62</v>
      </c>
      <c r="B16" s="7"/>
      <c r="C16" s="7"/>
      <c r="D16" s="7"/>
      <c r="E16" s="7"/>
      <c r="F16" s="7"/>
      <c r="H16" s="32"/>
    </row>
    <row r="17" spans="1:10" x14ac:dyDescent="0.25">
      <c r="A17" s="56" t="s">
        <v>61</v>
      </c>
      <c r="B17" s="7"/>
      <c r="C17" s="7"/>
      <c r="D17" s="7"/>
      <c r="E17" s="7"/>
      <c r="F17" s="7"/>
      <c r="H17" s="32"/>
    </row>
    <row r="18" spans="1:10" ht="15.75" thickBot="1" x14ac:dyDescent="0.3">
      <c r="A18" s="31"/>
      <c r="B18" s="7"/>
      <c r="C18" s="7"/>
      <c r="D18" s="7"/>
      <c r="E18" s="7"/>
      <c r="F18" s="7"/>
      <c r="G18" s="7"/>
      <c r="H18" s="32"/>
    </row>
    <row r="19" spans="1:10" ht="17.25" thickTop="1" thickBot="1" x14ac:dyDescent="0.3">
      <c r="A19" s="31"/>
      <c r="B19" s="7"/>
      <c r="C19" s="51" t="s">
        <v>58</v>
      </c>
      <c r="D19" s="52"/>
      <c r="E19" s="64"/>
      <c r="F19" s="7"/>
      <c r="G19" s="57" t="s">
        <v>47</v>
      </c>
      <c r="H19" s="32"/>
    </row>
    <row r="20" spans="1:10" ht="17.25" thickTop="1" thickBot="1" x14ac:dyDescent="0.3">
      <c r="A20" s="31"/>
      <c r="B20" s="7"/>
      <c r="C20" s="51" t="s">
        <v>59</v>
      </c>
      <c r="D20" s="52"/>
      <c r="E20" s="64"/>
      <c r="F20" s="7"/>
      <c r="G20" s="57" t="s">
        <v>47</v>
      </c>
      <c r="H20" s="32"/>
    </row>
    <row r="21" spans="1:10" ht="17.25" thickTop="1" thickBot="1" x14ac:dyDescent="0.3">
      <c r="A21" s="31"/>
      <c r="B21" s="7"/>
      <c r="C21" s="51" t="s">
        <v>60</v>
      </c>
      <c r="D21" s="52"/>
      <c r="E21" s="64"/>
      <c r="F21" s="7"/>
      <c r="G21" s="57" t="s">
        <v>47</v>
      </c>
      <c r="H21" s="32"/>
    </row>
    <row r="22" spans="1:10" ht="16.5" thickTop="1" thickBot="1" x14ac:dyDescent="0.3">
      <c r="A22" s="31"/>
      <c r="B22" s="7"/>
      <c r="C22" s="7"/>
      <c r="D22" s="7"/>
      <c r="E22" s="7"/>
      <c r="F22" s="7"/>
      <c r="G22" s="58"/>
      <c r="H22" s="32"/>
    </row>
    <row r="23" spans="1:10" ht="17.25" thickTop="1" thickBot="1" x14ac:dyDescent="0.3">
      <c r="A23" s="31"/>
      <c r="B23" s="7"/>
      <c r="C23" s="7"/>
      <c r="D23" s="59" t="s">
        <v>54</v>
      </c>
      <c r="E23" s="50" t="str">
        <f>IF(E20='Annual Leave Guidance'!E4,VLOOKUP(E19,'Annual Leave Tables'!A6:D79,2,FALSE),IF(E20='Annual Leave Guidance'!E5,VLOOKUP(E19,'Annual Leave Tables'!A6:D79,3,FALSE),IF(E20='Annual Leave Guidance'!E6,VLOOKUP(E19,'Annual Leave Tables'!A6:D79,4,FALSE),"Check Entries")))</f>
        <v>Check Entries</v>
      </c>
      <c r="F23" s="7"/>
      <c r="G23" s="57" t="s">
        <v>48</v>
      </c>
      <c r="H23" s="32"/>
    </row>
    <row r="24" spans="1:10" ht="17.25" thickTop="1" thickBot="1" x14ac:dyDescent="0.3">
      <c r="A24" s="31"/>
      <c r="B24" s="7"/>
      <c r="C24" s="7"/>
      <c r="D24" s="59" t="s">
        <v>55</v>
      </c>
      <c r="E24" s="50" t="str">
        <f>IF(E23="Check Entries","Check Entries",(VLOOKUP(E19,'Bank Holiday Tables'!$A$5:$B$78,2,FALSE)*VLOOKUP(E21,'Bank Holiday Tables'!R5:S12,2,FALSE)))</f>
        <v>Check Entries</v>
      </c>
      <c r="F24" s="7"/>
      <c r="G24" s="57" t="s">
        <v>48</v>
      </c>
      <c r="H24" s="32"/>
    </row>
    <row r="25" spans="1:10" ht="6.75" customHeight="1" thickTop="1" thickBot="1" x14ac:dyDescent="0.3">
      <c r="A25" s="31"/>
      <c r="B25" s="7"/>
      <c r="C25" s="7"/>
      <c r="D25" s="7"/>
      <c r="E25" s="46"/>
      <c r="F25" s="7"/>
      <c r="G25" s="58"/>
      <c r="H25" s="32"/>
    </row>
    <row r="26" spans="1:10" ht="20.25" thickTop="1" thickBot="1" x14ac:dyDescent="0.35">
      <c r="A26" s="31"/>
      <c r="B26" s="7"/>
      <c r="C26" s="7"/>
      <c r="D26" s="60" t="s">
        <v>51</v>
      </c>
      <c r="E26" s="48" t="str">
        <f>IF(E23="Check Entries","Check Entries",E24+E23)</f>
        <v>Check Entries</v>
      </c>
      <c r="F26" s="7"/>
      <c r="G26" s="57" t="s">
        <v>48</v>
      </c>
      <c r="H26" s="32"/>
    </row>
    <row r="27" spans="1:10" ht="15.75" thickTop="1" x14ac:dyDescent="0.25">
      <c r="A27" s="31"/>
      <c r="B27" s="7"/>
      <c r="C27" s="7"/>
      <c r="D27" s="61"/>
      <c r="E27" s="47"/>
      <c r="F27" s="7"/>
      <c r="G27" s="62"/>
      <c r="H27" s="32"/>
    </row>
    <row r="28" spans="1:10" x14ac:dyDescent="0.25">
      <c r="A28" s="31"/>
      <c r="B28" s="7"/>
      <c r="C28" s="7"/>
      <c r="D28" s="61"/>
      <c r="E28" s="47"/>
      <c r="F28" s="7"/>
      <c r="G28" s="62"/>
      <c r="H28" s="32"/>
    </row>
    <row r="29" spans="1:10" x14ac:dyDescent="0.25">
      <c r="A29" s="31"/>
      <c r="B29" s="7"/>
      <c r="C29" s="7"/>
      <c r="D29" s="61"/>
      <c r="E29" s="47"/>
      <c r="F29" s="7"/>
      <c r="G29" s="62"/>
      <c r="H29" s="32"/>
    </row>
    <row r="30" spans="1:10" x14ac:dyDescent="0.25">
      <c r="A30" s="55" t="s">
        <v>63</v>
      </c>
      <c r="B30" s="7"/>
      <c r="C30" s="7"/>
      <c r="D30" s="7"/>
      <c r="E30" s="7"/>
      <c r="F30" s="7"/>
      <c r="G30" s="62"/>
      <c r="H30" s="32"/>
    </row>
    <row r="31" spans="1:10" x14ac:dyDescent="0.25">
      <c r="A31" s="73" t="s">
        <v>73</v>
      </c>
      <c r="B31" s="74"/>
      <c r="C31" s="74"/>
      <c r="D31" s="74"/>
      <c r="E31" s="74"/>
      <c r="F31" s="74"/>
      <c r="G31" s="74"/>
      <c r="H31" s="75"/>
      <c r="I31" s="4"/>
      <c r="J31" s="4"/>
    </row>
    <row r="32" spans="1:10" ht="15.75" thickBot="1" x14ac:dyDescent="0.3">
      <c r="A32" s="73"/>
      <c r="B32" s="74"/>
      <c r="C32" s="74"/>
      <c r="D32" s="74"/>
      <c r="E32" s="74"/>
      <c r="F32" s="74"/>
      <c r="G32" s="74"/>
      <c r="H32" s="75"/>
      <c r="I32" s="4"/>
    </row>
    <row r="33" spans="1:8" ht="17.25" thickTop="1" thickBot="1" x14ac:dyDescent="0.3">
      <c r="A33" s="31"/>
      <c r="B33" s="7"/>
      <c r="C33" s="70" t="s">
        <v>6</v>
      </c>
      <c r="D33" s="71"/>
      <c r="E33" s="65"/>
      <c r="F33" s="7"/>
      <c r="G33" s="57" t="s">
        <v>49</v>
      </c>
      <c r="H33" s="32"/>
    </row>
    <row r="34" spans="1:8" ht="17.25" thickTop="1" thickBot="1" x14ac:dyDescent="0.3">
      <c r="A34" s="31"/>
      <c r="B34" s="7"/>
      <c r="C34" s="70" t="s">
        <v>7</v>
      </c>
      <c r="D34" s="71"/>
      <c r="E34" s="65"/>
      <c r="F34" s="7"/>
      <c r="G34" s="57" t="s">
        <v>50</v>
      </c>
      <c r="H34" s="32"/>
    </row>
    <row r="35" spans="1:8" ht="15" customHeight="1" thickTop="1" thickBot="1" x14ac:dyDescent="0.3">
      <c r="A35" s="31"/>
      <c r="B35" s="7"/>
      <c r="C35" s="76" t="s">
        <v>52</v>
      </c>
      <c r="D35" s="76"/>
      <c r="E35" s="77"/>
      <c r="F35" s="7"/>
      <c r="G35" s="78" t="s">
        <v>72</v>
      </c>
      <c r="H35" s="32"/>
    </row>
    <row r="36" spans="1:8" ht="16.5" thickTop="1" thickBot="1" x14ac:dyDescent="0.3">
      <c r="A36" s="31"/>
      <c r="B36" s="7"/>
      <c r="C36" s="76"/>
      <c r="D36" s="76"/>
      <c r="E36" s="77"/>
      <c r="F36" s="7"/>
      <c r="G36" s="78"/>
      <c r="H36" s="32"/>
    </row>
    <row r="37" spans="1:8" ht="15.75" customHeight="1" thickTop="1" thickBot="1" x14ac:dyDescent="0.3">
      <c r="A37" s="31"/>
      <c r="B37" s="7"/>
      <c r="C37" s="76"/>
      <c r="D37" s="76"/>
      <c r="E37" s="77"/>
      <c r="F37" s="7"/>
      <c r="G37" s="78"/>
      <c r="H37" s="32"/>
    </row>
    <row r="38" spans="1:8" ht="15.75" thickTop="1" x14ac:dyDescent="0.25">
      <c r="A38" s="31"/>
      <c r="B38" s="7"/>
      <c r="C38" s="69" t="s">
        <v>53</v>
      </c>
      <c r="D38" s="69"/>
      <c r="E38" s="49"/>
      <c r="F38" s="7"/>
      <c r="G38" s="63"/>
      <c r="H38" s="32"/>
    </row>
    <row r="39" spans="1:8" ht="15.75" thickBot="1" x14ac:dyDescent="0.3">
      <c r="A39" s="31"/>
      <c r="B39" s="7"/>
      <c r="C39" s="7"/>
      <c r="D39" s="7"/>
      <c r="E39" s="7"/>
      <c r="F39" s="7"/>
      <c r="G39" s="7"/>
      <c r="H39" s="32"/>
    </row>
    <row r="40" spans="1:8" ht="17.25" thickTop="1" thickBot="1" x14ac:dyDescent="0.3">
      <c r="A40" s="31"/>
      <c r="B40" s="7"/>
      <c r="C40" s="7"/>
      <c r="D40" s="59" t="s">
        <v>56</v>
      </c>
      <c r="E40" s="50" t="str">
        <f>IF(E33="","",IF(E33="","",(E23/365)*(E34-E33+1)))</f>
        <v/>
      </c>
      <c r="F40" s="7"/>
      <c r="G40" s="57" t="s">
        <v>48</v>
      </c>
      <c r="H40" s="32"/>
    </row>
    <row r="41" spans="1:8" ht="17.25" thickTop="1" thickBot="1" x14ac:dyDescent="0.3">
      <c r="A41" s="31"/>
      <c r="B41" s="7"/>
      <c r="C41" s="7"/>
      <c r="D41" s="59" t="s">
        <v>57</v>
      </c>
      <c r="E41" s="50" t="str">
        <f>IF(E40="","",VLOOKUP(E19,'Bank Holiday Tables'!$A$5:$B$78,2,FALSE)*E35)</f>
        <v/>
      </c>
      <c r="F41" s="7"/>
      <c r="G41" s="57" t="s">
        <v>48</v>
      </c>
      <c r="H41" s="32"/>
    </row>
    <row r="42" spans="1:8" ht="6.75" customHeight="1" thickTop="1" thickBot="1" x14ac:dyDescent="0.3">
      <c r="A42" s="31"/>
      <c r="B42" s="7"/>
      <c r="C42" s="7"/>
      <c r="D42" s="7"/>
      <c r="E42" s="46"/>
      <c r="F42" s="7"/>
      <c r="G42" s="58"/>
      <c r="H42" s="32"/>
    </row>
    <row r="43" spans="1:8" ht="20.25" thickTop="1" thickBot="1" x14ac:dyDescent="0.35">
      <c r="A43" s="31"/>
      <c r="B43" s="7"/>
      <c r="C43" s="7"/>
      <c r="D43" s="60" t="s">
        <v>51</v>
      </c>
      <c r="E43" s="48" t="str">
        <f>IF(E40="","",E41+E40)</f>
        <v/>
      </c>
      <c r="F43" s="7"/>
      <c r="G43" s="57" t="s">
        <v>48</v>
      </c>
      <c r="H43" s="32"/>
    </row>
    <row r="44" spans="1:8" ht="15.75" thickTop="1" x14ac:dyDescent="0.25">
      <c r="A44" s="33"/>
      <c r="B44" s="34"/>
      <c r="C44" s="34"/>
      <c r="D44" s="34"/>
      <c r="E44" s="34"/>
      <c r="F44" s="34"/>
      <c r="G44" s="34"/>
      <c r="H44" s="35"/>
    </row>
  </sheetData>
  <sheetProtection algorithmName="SHA-512" hashValue="HWjNOLHrkuVP4MRaWhm1CDYN/TdgOK77kzur8bw+ukaghYhkU+e+6F/itfFDTWV+i48dF9l38WpAiL+z1aPlPQ==" saltValue="z/dLM74WUsngAboZltQxkg==" spinCount="100000" sheet="1" selectLockedCells="1" autoFilter="0"/>
  <mergeCells count="8">
    <mergeCell ref="C38:D38"/>
    <mergeCell ref="C34:D34"/>
    <mergeCell ref="C33:D33"/>
    <mergeCell ref="G14:G15"/>
    <mergeCell ref="A31:H32"/>
    <mergeCell ref="C35:D37"/>
    <mergeCell ref="E35:E37"/>
    <mergeCell ref="G35:G37"/>
  </mergeCells>
  <dataValidations count="3">
    <dataValidation type="list" allowBlank="1" showInputMessage="1" showErrorMessage="1" sqref="E22" xr:uid="{00000000-0002-0000-0000-000000000000}">
      <formula1>"[select], On entry to NHS, After 5 years' NHS service, After 10 years' NHS Service"</formula1>
    </dataValidation>
    <dataValidation type="list" allowBlank="1" showInputMessage="1" showErrorMessage="1" sqref="E20" xr:uid="{00000000-0002-0000-0000-000002000000}">
      <formula1>"[SELECT], On entry to NHS, 5 + years' NHS service, 10+ years' NHS Service"</formula1>
    </dataValidation>
    <dataValidation type="list" allowBlank="1" showInputMessage="1" showErrorMessage="1" sqref="E35:E37" xr:uid="{7974F0BC-734C-4BFA-8050-110AE9994463}">
      <formula1>"1, 2, 3, 4, 5, 6, 7, 8, 9, 10"</formula1>
    </dataValidation>
  </dataValidations>
  <hyperlinks>
    <hyperlink ref="C38:D38" location="'Bank Holiday Tables'!A1" display="CLICK HERE TO VIEW BANK HOLIDAY TABLES" xr:uid="{00000000-0004-0000-0000-000000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'Annual Leave Guidance'!$H$3:$H$77</xm:f>
          </x14:formula1>
          <xm:sqref>E19</xm:sqref>
        </x14:dataValidation>
        <x14:dataValidation type="list" allowBlank="1" showInputMessage="1" showErrorMessage="1" xr:uid="{00000000-0002-0000-0000-000004000000}">
          <x14:formula1>
            <xm:f>'Annual Leave Guidance'!$K$3:$K$11</xm:f>
          </x14:formula1>
          <xm:sqref>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78"/>
  <sheetViews>
    <sheetView workbookViewId="0">
      <selection activeCell="E10" sqref="E10"/>
    </sheetView>
  </sheetViews>
  <sheetFormatPr defaultRowHeight="15" x14ac:dyDescent="0.25"/>
  <cols>
    <col min="2" max="2" width="6.7109375" customWidth="1"/>
    <col min="5" max="5" width="24.140625" customWidth="1"/>
    <col min="8" max="8" width="15.5703125" bestFit="1" customWidth="1"/>
  </cols>
  <sheetData>
    <row r="1" spans="1:11" x14ac:dyDescent="0.25">
      <c r="A1" s="40" t="s">
        <v>71</v>
      </c>
      <c r="B1" s="7"/>
      <c r="C1" s="7"/>
      <c r="D1" s="7"/>
      <c r="E1" s="7"/>
    </row>
    <row r="2" spans="1:11" x14ac:dyDescent="0.25">
      <c r="B2" s="7"/>
      <c r="C2" s="54" t="s">
        <v>12</v>
      </c>
      <c r="D2" s="7"/>
      <c r="E2" s="7"/>
      <c r="H2" t="s">
        <v>68</v>
      </c>
      <c r="K2" t="s">
        <v>70</v>
      </c>
    </row>
    <row r="3" spans="1:11" x14ac:dyDescent="0.25">
      <c r="B3" s="7"/>
      <c r="C3" s="9" t="s">
        <v>11</v>
      </c>
      <c r="D3" s="10" t="s">
        <v>9</v>
      </c>
      <c r="E3" s="8" t="s">
        <v>10</v>
      </c>
      <c r="H3" s="68" t="s">
        <v>69</v>
      </c>
      <c r="K3" t="s">
        <v>69</v>
      </c>
    </row>
    <row r="4" spans="1:11" x14ac:dyDescent="0.25">
      <c r="B4" s="7"/>
      <c r="C4" s="11">
        <v>27</v>
      </c>
      <c r="D4" s="11">
        <f>7.5*C4</f>
        <v>202.5</v>
      </c>
      <c r="E4" s="5" t="s">
        <v>8</v>
      </c>
      <c r="H4" s="68">
        <v>37.5</v>
      </c>
      <c r="K4" s="66" t="s">
        <v>27</v>
      </c>
    </row>
    <row r="5" spans="1:11" x14ac:dyDescent="0.25">
      <c r="B5" s="7"/>
      <c r="C5" s="11">
        <v>29</v>
      </c>
      <c r="D5" s="11">
        <f>7.5*C5</f>
        <v>217.5</v>
      </c>
      <c r="E5" s="5" t="s">
        <v>43</v>
      </c>
      <c r="H5" s="68">
        <v>37</v>
      </c>
      <c r="K5" s="67" t="s">
        <v>28</v>
      </c>
    </row>
    <row r="6" spans="1:11" x14ac:dyDescent="0.25">
      <c r="B6" s="7"/>
      <c r="C6" s="12">
        <v>33</v>
      </c>
      <c r="D6" s="11">
        <f>7.5*C6</f>
        <v>247.5</v>
      </c>
      <c r="E6" s="5" t="s">
        <v>44</v>
      </c>
      <c r="H6" s="68">
        <v>36.5</v>
      </c>
      <c r="K6" s="67" t="s">
        <v>29</v>
      </c>
    </row>
    <row r="7" spans="1:11" x14ac:dyDescent="0.25">
      <c r="B7" s="7"/>
      <c r="C7" s="7"/>
      <c r="D7" s="7"/>
      <c r="E7" s="7"/>
      <c r="H7" s="68">
        <v>36</v>
      </c>
      <c r="K7" s="67" t="s">
        <v>30</v>
      </c>
    </row>
    <row r="8" spans="1:11" x14ac:dyDescent="0.25">
      <c r="B8" s="7"/>
      <c r="H8" s="68">
        <v>35.5</v>
      </c>
      <c r="K8" s="67" t="s">
        <v>31</v>
      </c>
    </row>
    <row r="9" spans="1:11" x14ac:dyDescent="0.25">
      <c r="H9" s="68">
        <v>35</v>
      </c>
      <c r="K9" s="67" t="s">
        <v>32</v>
      </c>
    </row>
    <row r="10" spans="1:11" x14ac:dyDescent="0.25">
      <c r="H10" s="68">
        <v>34.5</v>
      </c>
      <c r="K10" s="67" t="s">
        <v>33</v>
      </c>
    </row>
    <row r="11" spans="1:11" x14ac:dyDescent="0.25">
      <c r="H11" s="68">
        <v>34</v>
      </c>
      <c r="K11" s="67" t="s">
        <v>34</v>
      </c>
    </row>
    <row r="12" spans="1:11" x14ac:dyDescent="0.25">
      <c r="H12" s="68">
        <v>33.5</v>
      </c>
    </row>
    <row r="13" spans="1:11" x14ac:dyDescent="0.25">
      <c r="H13" s="68">
        <v>33</v>
      </c>
    </row>
    <row r="14" spans="1:11" x14ac:dyDescent="0.25">
      <c r="H14" s="68">
        <v>32.5</v>
      </c>
    </row>
    <row r="15" spans="1:11" x14ac:dyDescent="0.25">
      <c r="H15" s="68">
        <v>32</v>
      </c>
    </row>
    <row r="16" spans="1:11" x14ac:dyDescent="0.25">
      <c r="H16" s="68">
        <v>31.5</v>
      </c>
    </row>
    <row r="17" spans="8:8" x14ac:dyDescent="0.25">
      <c r="H17" s="68">
        <v>31</v>
      </c>
    </row>
    <row r="18" spans="8:8" x14ac:dyDescent="0.25">
      <c r="H18" s="68">
        <v>30.5</v>
      </c>
    </row>
    <row r="19" spans="8:8" x14ac:dyDescent="0.25">
      <c r="H19" s="68">
        <v>30</v>
      </c>
    </row>
    <row r="20" spans="8:8" x14ac:dyDescent="0.25">
      <c r="H20" s="68">
        <v>29.5</v>
      </c>
    </row>
    <row r="21" spans="8:8" x14ac:dyDescent="0.25">
      <c r="H21" s="68">
        <v>29</v>
      </c>
    </row>
    <row r="22" spans="8:8" x14ac:dyDescent="0.25">
      <c r="H22" s="68">
        <v>28.5</v>
      </c>
    </row>
    <row r="23" spans="8:8" x14ac:dyDescent="0.25">
      <c r="H23" s="68">
        <v>28</v>
      </c>
    </row>
    <row r="24" spans="8:8" x14ac:dyDescent="0.25">
      <c r="H24" s="68">
        <v>27.5</v>
      </c>
    </row>
    <row r="25" spans="8:8" x14ac:dyDescent="0.25">
      <c r="H25" s="68">
        <v>27</v>
      </c>
    </row>
    <row r="26" spans="8:8" x14ac:dyDescent="0.25">
      <c r="H26" s="68">
        <v>26.5</v>
      </c>
    </row>
    <row r="27" spans="8:8" x14ac:dyDescent="0.25">
      <c r="H27" s="68">
        <v>26</v>
      </c>
    </row>
    <row r="28" spans="8:8" x14ac:dyDescent="0.25">
      <c r="H28" s="68">
        <v>25.5</v>
      </c>
    </row>
    <row r="29" spans="8:8" x14ac:dyDescent="0.25">
      <c r="H29" s="68">
        <v>25</v>
      </c>
    </row>
    <row r="30" spans="8:8" x14ac:dyDescent="0.25">
      <c r="H30" s="68">
        <v>24.5</v>
      </c>
    </row>
    <row r="31" spans="8:8" x14ac:dyDescent="0.25">
      <c r="H31" s="68">
        <v>24</v>
      </c>
    </row>
    <row r="32" spans="8:8" x14ac:dyDescent="0.25">
      <c r="H32" s="68">
        <v>23.5</v>
      </c>
    </row>
    <row r="33" spans="8:8" x14ac:dyDescent="0.25">
      <c r="H33" s="68">
        <v>23</v>
      </c>
    </row>
    <row r="34" spans="8:8" x14ac:dyDescent="0.25">
      <c r="H34" s="68">
        <v>22.5</v>
      </c>
    </row>
    <row r="35" spans="8:8" x14ac:dyDescent="0.25">
      <c r="H35" s="68">
        <v>22</v>
      </c>
    </row>
    <row r="36" spans="8:8" x14ac:dyDescent="0.25">
      <c r="H36" s="68">
        <v>21.5</v>
      </c>
    </row>
    <row r="37" spans="8:8" x14ac:dyDescent="0.25">
      <c r="H37" s="68">
        <v>21</v>
      </c>
    </row>
    <row r="38" spans="8:8" x14ac:dyDescent="0.25">
      <c r="H38" s="68">
        <v>20.5</v>
      </c>
    </row>
    <row r="39" spans="8:8" x14ac:dyDescent="0.25">
      <c r="H39" s="68">
        <v>20</v>
      </c>
    </row>
    <row r="40" spans="8:8" x14ac:dyDescent="0.25">
      <c r="H40" s="68">
        <v>19.5</v>
      </c>
    </row>
    <row r="41" spans="8:8" x14ac:dyDescent="0.25">
      <c r="H41" s="68">
        <v>19</v>
      </c>
    </row>
    <row r="42" spans="8:8" x14ac:dyDescent="0.25">
      <c r="H42" s="68">
        <v>18.5</v>
      </c>
    </row>
    <row r="43" spans="8:8" x14ac:dyDescent="0.25">
      <c r="H43" s="68">
        <v>18</v>
      </c>
    </row>
    <row r="44" spans="8:8" x14ac:dyDescent="0.25">
      <c r="H44" s="68">
        <v>17.5</v>
      </c>
    </row>
    <row r="45" spans="8:8" x14ac:dyDescent="0.25">
      <c r="H45" s="68">
        <v>17</v>
      </c>
    </row>
    <row r="46" spans="8:8" x14ac:dyDescent="0.25">
      <c r="H46" s="68">
        <v>16.5</v>
      </c>
    </row>
    <row r="47" spans="8:8" x14ac:dyDescent="0.25">
      <c r="H47" s="68">
        <v>16</v>
      </c>
    </row>
    <row r="48" spans="8:8" x14ac:dyDescent="0.25">
      <c r="H48" s="68">
        <v>15.5</v>
      </c>
    </row>
    <row r="49" spans="8:8" x14ac:dyDescent="0.25">
      <c r="H49" s="68">
        <v>15</v>
      </c>
    </row>
    <row r="50" spans="8:8" x14ac:dyDescent="0.25">
      <c r="H50" s="68">
        <v>14.5</v>
      </c>
    </row>
    <row r="51" spans="8:8" x14ac:dyDescent="0.25">
      <c r="H51" s="68">
        <v>14</v>
      </c>
    </row>
    <row r="52" spans="8:8" x14ac:dyDescent="0.25">
      <c r="H52" s="68">
        <v>13.5</v>
      </c>
    </row>
    <row r="53" spans="8:8" x14ac:dyDescent="0.25">
      <c r="H53" s="68">
        <v>13</v>
      </c>
    </row>
    <row r="54" spans="8:8" x14ac:dyDescent="0.25">
      <c r="H54" s="68">
        <v>12.5</v>
      </c>
    </row>
    <row r="55" spans="8:8" x14ac:dyDescent="0.25">
      <c r="H55" s="68">
        <v>12</v>
      </c>
    </row>
    <row r="56" spans="8:8" x14ac:dyDescent="0.25">
      <c r="H56" s="68">
        <v>11.5</v>
      </c>
    </row>
    <row r="57" spans="8:8" x14ac:dyDescent="0.25">
      <c r="H57" s="68">
        <v>11</v>
      </c>
    </row>
    <row r="58" spans="8:8" x14ac:dyDescent="0.25">
      <c r="H58" s="68">
        <v>10.5</v>
      </c>
    </row>
    <row r="59" spans="8:8" x14ac:dyDescent="0.25">
      <c r="H59" s="68">
        <v>10</v>
      </c>
    </row>
    <row r="60" spans="8:8" x14ac:dyDescent="0.25">
      <c r="H60" s="68">
        <v>9.5</v>
      </c>
    </row>
    <row r="61" spans="8:8" x14ac:dyDescent="0.25">
      <c r="H61" s="68">
        <v>9</v>
      </c>
    </row>
    <row r="62" spans="8:8" x14ac:dyDescent="0.25">
      <c r="H62" s="68">
        <v>8.5</v>
      </c>
    </row>
    <row r="63" spans="8:8" x14ac:dyDescent="0.25">
      <c r="H63" s="68">
        <v>8</v>
      </c>
    </row>
    <row r="64" spans="8:8" x14ac:dyDescent="0.25">
      <c r="H64" s="68">
        <v>7.5</v>
      </c>
    </row>
    <row r="65" spans="8:8" x14ac:dyDescent="0.25">
      <c r="H65" s="68">
        <v>7</v>
      </c>
    </row>
    <row r="66" spans="8:8" x14ac:dyDescent="0.25">
      <c r="H66" s="68">
        <v>6.5</v>
      </c>
    </row>
    <row r="67" spans="8:8" x14ac:dyDescent="0.25">
      <c r="H67" s="68">
        <v>6</v>
      </c>
    </row>
    <row r="68" spans="8:8" x14ac:dyDescent="0.25">
      <c r="H68" s="68">
        <v>5.5</v>
      </c>
    </row>
    <row r="69" spans="8:8" x14ac:dyDescent="0.25">
      <c r="H69" s="68">
        <v>5</v>
      </c>
    </row>
    <row r="70" spans="8:8" x14ac:dyDescent="0.25">
      <c r="H70" s="68">
        <v>4.5</v>
      </c>
    </row>
    <row r="71" spans="8:8" x14ac:dyDescent="0.25">
      <c r="H71" s="68">
        <v>4</v>
      </c>
    </row>
    <row r="72" spans="8:8" x14ac:dyDescent="0.25">
      <c r="H72" s="68">
        <v>3.5</v>
      </c>
    </row>
    <row r="73" spans="8:8" x14ac:dyDescent="0.25">
      <c r="H73" s="68">
        <v>3</v>
      </c>
    </row>
    <row r="74" spans="8:8" x14ac:dyDescent="0.25">
      <c r="H74" s="68">
        <v>2.5</v>
      </c>
    </row>
    <row r="75" spans="8:8" x14ac:dyDescent="0.25">
      <c r="H75" s="68">
        <v>2</v>
      </c>
    </row>
    <row r="76" spans="8:8" x14ac:dyDescent="0.25">
      <c r="H76" s="68">
        <v>1.5</v>
      </c>
    </row>
    <row r="77" spans="8:8" x14ac:dyDescent="0.25">
      <c r="H77" s="68">
        <v>1</v>
      </c>
    </row>
    <row r="78" spans="8:8" x14ac:dyDescent="0.25">
      <c r="H78" s="68">
        <v>0.5</v>
      </c>
    </row>
  </sheetData>
  <sheetProtection algorithmName="SHA-512" hashValue="xQzcR/5gD+iwTKa+8048gukNKja2OrZ79Af51qGYW0NndYarelqlqk4j+odgU63lfuJl1IZiKswv7xvuqumk3g==" saltValue="AGRcbkFKwcGqIuWuJnZtkg==" spinCount="100000" sheet="1" objects="1" scenarios="1"/>
  <sortState xmlns:xlrd2="http://schemas.microsoft.com/office/spreadsheetml/2017/richdata2" ref="K4:K67">
    <sortCondition ref="K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83"/>
  <sheetViews>
    <sheetView workbookViewId="0">
      <pane ySplit="5" topLeftCell="A71" activePane="bottomLeft" state="frozen"/>
      <selection activeCell="G31" sqref="G35:G37"/>
      <selection pane="bottomLeft" activeCell="G31" sqref="G35:G37"/>
    </sheetView>
  </sheetViews>
  <sheetFormatPr defaultRowHeight="15" x14ac:dyDescent="0.25"/>
  <cols>
    <col min="1" max="1" width="15.140625" bestFit="1" customWidth="1"/>
    <col min="2" max="2" width="14.42578125" bestFit="1" customWidth="1"/>
    <col min="3" max="3" width="14" bestFit="1" customWidth="1"/>
    <col min="4" max="4" width="15" bestFit="1" customWidth="1"/>
    <col min="6" max="6" width="15.140625" customWidth="1"/>
    <col min="7" max="7" width="14.42578125" bestFit="1" customWidth="1"/>
    <col min="8" max="8" width="13.28515625" customWidth="1"/>
    <col min="9" max="9" width="14.28515625" bestFit="1" customWidth="1"/>
    <col min="10" max="10" width="14.140625" customWidth="1"/>
  </cols>
  <sheetData>
    <row r="1" spans="1:10" ht="18.75" x14ac:dyDescent="0.3">
      <c r="A1" s="41" t="s">
        <v>38</v>
      </c>
    </row>
    <row r="3" spans="1:10" x14ac:dyDescent="0.25">
      <c r="A3" t="s">
        <v>39</v>
      </c>
      <c r="F3" t="s">
        <v>4</v>
      </c>
    </row>
    <row r="4" spans="1:10" ht="45.75" customHeight="1" x14ac:dyDescent="0.25">
      <c r="A4" s="23" t="s">
        <v>0</v>
      </c>
      <c r="B4" s="24" t="s">
        <v>13</v>
      </c>
      <c r="C4" s="24" t="s">
        <v>14</v>
      </c>
      <c r="D4" s="25" t="s">
        <v>15</v>
      </c>
      <c r="F4" s="23" t="s">
        <v>0</v>
      </c>
      <c r="G4" s="24" t="s">
        <v>13</v>
      </c>
      <c r="H4" s="24" t="s">
        <v>14</v>
      </c>
      <c r="I4" s="25" t="s">
        <v>15</v>
      </c>
      <c r="J4" s="2"/>
    </row>
    <row r="5" spans="1:10" x14ac:dyDescent="0.25">
      <c r="A5" s="37"/>
      <c r="B5" s="38" t="s">
        <v>1</v>
      </c>
      <c r="C5" s="38" t="s">
        <v>2</v>
      </c>
      <c r="D5" s="39" t="s">
        <v>3</v>
      </c>
      <c r="F5" s="37"/>
      <c r="G5" s="38" t="s">
        <v>1</v>
      </c>
      <c r="H5" s="38" t="s">
        <v>2</v>
      </c>
      <c r="I5" s="39" t="s">
        <v>3</v>
      </c>
      <c r="J5" s="2"/>
    </row>
    <row r="6" spans="1:10" x14ac:dyDescent="0.25">
      <c r="A6" s="42">
        <v>37.5</v>
      </c>
      <c r="B6" s="5">
        <v>202.5</v>
      </c>
      <c r="C6" s="5">
        <v>217.5</v>
      </c>
      <c r="D6" s="3">
        <v>247.5</v>
      </c>
      <c r="F6" s="42">
        <v>37.5</v>
      </c>
      <c r="G6" s="5">
        <v>202.5</v>
      </c>
      <c r="H6" s="5">
        <v>217.5</v>
      </c>
      <c r="I6" s="3">
        <v>247.5</v>
      </c>
    </row>
    <row r="7" spans="1:10" x14ac:dyDescent="0.25">
      <c r="A7" s="42">
        <v>37</v>
      </c>
      <c r="B7" s="21">
        <f>($B$6/$A$6)*A7</f>
        <v>199.8</v>
      </c>
      <c r="C7" s="21">
        <f>($C$6/$A$6)*A7</f>
        <v>214.6</v>
      </c>
      <c r="D7" s="22">
        <f>($D$6/$A$6)*A7</f>
        <v>244.2</v>
      </c>
      <c r="F7" s="42">
        <v>37</v>
      </c>
      <c r="G7" s="21">
        <v>200</v>
      </c>
      <c r="H7" s="21">
        <v>214.5</v>
      </c>
      <c r="I7" s="22">
        <v>244</v>
      </c>
      <c r="J7" s="1"/>
    </row>
    <row r="8" spans="1:10" x14ac:dyDescent="0.25">
      <c r="A8" s="42">
        <v>36.5</v>
      </c>
      <c r="B8" s="21">
        <f t="shared" ref="B8:B72" si="0">($B$6/$A$6)*A8</f>
        <v>197.10000000000002</v>
      </c>
      <c r="C8" s="21">
        <f t="shared" ref="C8:C71" si="1">($C$6/$A$6)*A8</f>
        <v>211.7</v>
      </c>
      <c r="D8" s="22">
        <f t="shared" ref="D8:D71" si="2">($D$6/$A$6)*A8</f>
        <v>240.89999999999998</v>
      </c>
      <c r="F8" s="42">
        <v>36.5</v>
      </c>
      <c r="G8" s="21">
        <v>197</v>
      </c>
      <c r="H8" s="21">
        <v>212</v>
      </c>
      <c r="I8" s="22">
        <v>241</v>
      </c>
      <c r="J8" s="1"/>
    </row>
    <row r="9" spans="1:10" x14ac:dyDescent="0.25">
      <c r="A9" s="42">
        <v>36</v>
      </c>
      <c r="B9" s="21">
        <f t="shared" si="0"/>
        <v>194.4</v>
      </c>
      <c r="C9" s="21">
        <f t="shared" si="1"/>
        <v>208.79999999999998</v>
      </c>
      <c r="D9" s="22">
        <f t="shared" si="2"/>
        <v>237.6</v>
      </c>
      <c r="F9" s="42">
        <v>36</v>
      </c>
      <c r="G9" s="21">
        <v>194.5</v>
      </c>
      <c r="H9" s="21">
        <v>209</v>
      </c>
      <c r="I9" s="22">
        <v>237.5</v>
      </c>
      <c r="J9" s="1"/>
    </row>
    <row r="10" spans="1:10" x14ac:dyDescent="0.25">
      <c r="A10" s="42">
        <v>35.5</v>
      </c>
      <c r="B10" s="21">
        <f t="shared" si="0"/>
        <v>191.70000000000002</v>
      </c>
      <c r="C10" s="21">
        <f t="shared" si="1"/>
        <v>205.9</v>
      </c>
      <c r="D10" s="22">
        <f t="shared" si="2"/>
        <v>234.29999999999998</v>
      </c>
      <c r="F10" s="42">
        <v>35.5</v>
      </c>
      <c r="G10" s="21">
        <v>192</v>
      </c>
      <c r="H10" s="21">
        <v>206</v>
      </c>
      <c r="I10" s="22">
        <v>234.5</v>
      </c>
      <c r="J10" s="1"/>
    </row>
    <row r="11" spans="1:10" x14ac:dyDescent="0.25">
      <c r="A11" s="42">
        <v>35</v>
      </c>
      <c r="B11" s="21">
        <f t="shared" si="0"/>
        <v>189</v>
      </c>
      <c r="C11" s="21">
        <f t="shared" si="1"/>
        <v>203</v>
      </c>
      <c r="D11" s="22">
        <f t="shared" si="2"/>
        <v>231</v>
      </c>
      <c r="F11" s="42">
        <v>35</v>
      </c>
      <c r="G11" s="21">
        <v>189</v>
      </c>
      <c r="H11" s="21">
        <v>203</v>
      </c>
      <c r="I11" s="22">
        <v>231</v>
      </c>
      <c r="J11" s="1"/>
    </row>
    <row r="12" spans="1:10" x14ac:dyDescent="0.25">
      <c r="A12" s="42">
        <v>34.5</v>
      </c>
      <c r="B12" s="21">
        <f t="shared" si="0"/>
        <v>186.3</v>
      </c>
      <c r="C12" s="21">
        <f t="shared" si="1"/>
        <v>200.1</v>
      </c>
      <c r="D12" s="22">
        <f t="shared" si="2"/>
        <v>227.7</v>
      </c>
      <c r="F12" s="42">
        <v>34.5</v>
      </c>
      <c r="G12" s="21">
        <v>186.5</v>
      </c>
      <c r="H12" s="21">
        <v>200</v>
      </c>
      <c r="I12" s="22">
        <v>228</v>
      </c>
      <c r="J12" s="1"/>
    </row>
    <row r="13" spans="1:10" x14ac:dyDescent="0.25">
      <c r="A13" s="42">
        <v>34</v>
      </c>
      <c r="B13" s="21">
        <f t="shared" si="0"/>
        <v>183.60000000000002</v>
      </c>
      <c r="C13" s="21">
        <f t="shared" si="1"/>
        <v>197.2</v>
      </c>
      <c r="D13" s="22">
        <f t="shared" si="2"/>
        <v>224.39999999999998</v>
      </c>
      <c r="F13" s="42">
        <v>34</v>
      </c>
      <c r="G13" s="21">
        <v>183.5</v>
      </c>
      <c r="H13" s="21">
        <v>197</v>
      </c>
      <c r="I13" s="22">
        <v>224.5</v>
      </c>
      <c r="J13" s="1"/>
    </row>
    <row r="14" spans="1:10" x14ac:dyDescent="0.25">
      <c r="A14" s="42">
        <v>33.5</v>
      </c>
      <c r="B14" s="21">
        <f t="shared" si="0"/>
        <v>180.9</v>
      </c>
      <c r="C14" s="21">
        <f t="shared" si="1"/>
        <v>194.29999999999998</v>
      </c>
      <c r="D14" s="22">
        <f t="shared" si="2"/>
        <v>221.1</v>
      </c>
      <c r="F14" s="42">
        <v>33.5</v>
      </c>
      <c r="G14" s="21">
        <v>181</v>
      </c>
      <c r="H14" s="21">
        <v>194.5</v>
      </c>
      <c r="I14" s="22">
        <v>221</v>
      </c>
      <c r="J14" s="1"/>
    </row>
    <row r="15" spans="1:10" x14ac:dyDescent="0.25">
      <c r="A15" s="42">
        <v>33</v>
      </c>
      <c r="B15" s="21">
        <f t="shared" si="0"/>
        <v>178.20000000000002</v>
      </c>
      <c r="C15" s="21">
        <f t="shared" si="1"/>
        <v>191.4</v>
      </c>
      <c r="D15" s="22">
        <f t="shared" si="2"/>
        <v>217.79999999999998</v>
      </c>
      <c r="F15" s="42">
        <v>33</v>
      </c>
      <c r="G15" s="21">
        <v>178</v>
      </c>
      <c r="H15" s="21">
        <v>191.5</v>
      </c>
      <c r="I15" s="22">
        <v>218</v>
      </c>
      <c r="J15" s="1"/>
    </row>
    <row r="16" spans="1:10" x14ac:dyDescent="0.25">
      <c r="A16" s="42">
        <v>32.5</v>
      </c>
      <c r="B16" s="21">
        <f t="shared" si="0"/>
        <v>175.5</v>
      </c>
      <c r="C16" s="21">
        <f t="shared" si="1"/>
        <v>188.5</v>
      </c>
      <c r="D16" s="22">
        <f t="shared" si="2"/>
        <v>214.5</v>
      </c>
      <c r="F16" s="42">
        <v>32.5</v>
      </c>
      <c r="G16" s="21">
        <v>175.5</v>
      </c>
      <c r="H16" s="21">
        <v>188.5</v>
      </c>
      <c r="I16" s="22">
        <v>214.5</v>
      </c>
      <c r="J16" s="1"/>
    </row>
    <row r="17" spans="1:10" x14ac:dyDescent="0.25">
      <c r="A17" s="42">
        <v>32</v>
      </c>
      <c r="B17" s="21">
        <f t="shared" si="0"/>
        <v>172.8</v>
      </c>
      <c r="C17" s="21">
        <f t="shared" si="1"/>
        <v>185.6</v>
      </c>
      <c r="D17" s="22">
        <f t="shared" si="2"/>
        <v>211.2</v>
      </c>
      <c r="F17" s="42">
        <v>32</v>
      </c>
      <c r="G17" s="21">
        <v>173</v>
      </c>
      <c r="H17" s="21">
        <v>185.5</v>
      </c>
      <c r="I17" s="22">
        <v>211</v>
      </c>
      <c r="J17" s="1"/>
    </row>
    <row r="18" spans="1:10" x14ac:dyDescent="0.25">
      <c r="A18" s="42">
        <v>31.5</v>
      </c>
      <c r="B18" s="21">
        <f t="shared" si="0"/>
        <v>170.10000000000002</v>
      </c>
      <c r="C18" s="21">
        <f t="shared" si="1"/>
        <v>182.7</v>
      </c>
      <c r="D18" s="22">
        <f t="shared" si="2"/>
        <v>207.89999999999998</v>
      </c>
      <c r="F18" s="42">
        <v>31.5</v>
      </c>
      <c r="G18" s="21">
        <v>170</v>
      </c>
      <c r="H18" s="21">
        <v>183</v>
      </c>
      <c r="I18" s="22">
        <v>208</v>
      </c>
      <c r="J18" s="1"/>
    </row>
    <row r="19" spans="1:10" x14ac:dyDescent="0.25">
      <c r="A19" s="42">
        <v>31</v>
      </c>
      <c r="B19" s="21">
        <f t="shared" si="0"/>
        <v>167.4</v>
      </c>
      <c r="C19" s="21">
        <f t="shared" si="1"/>
        <v>179.79999999999998</v>
      </c>
      <c r="D19" s="22">
        <f t="shared" si="2"/>
        <v>204.6</v>
      </c>
      <c r="F19" s="42">
        <v>31</v>
      </c>
      <c r="G19" s="21">
        <v>167.5</v>
      </c>
      <c r="H19" s="21">
        <v>180</v>
      </c>
      <c r="I19" s="22">
        <v>204.5</v>
      </c>
      <c r="J19" s="1"/>
    </row>
    <row r="20" spans="1:10" x14ac:dyDescent="0.25">
      <c r="A20" s="42">
        <v>30.5</v>
      </c>
      <c r="B20" s="21">
        <f t="shared" si="0"/>
        <v>164.70000000000002</v>
      </c>
      <c r="C20" s="21">
        <f t="shared" si="1"/>
        <v>176.9</v>
      </c>
      <c r="D20" s="22">
        <f t="shared" si="2"/>
        <v>201.29999999999998</v>
      </c>
      <c r="F20" s="42">
        <v>30.5</v>
      </c>
      <c r="G20" s="21">
        <v>165</v>
      </c>
      <c r="H20" s="21">
        <v>177</v>
      </c>
      <c r="I20" s="22">
        <v>201.5</v>
      </c>
      <c r="J20" s="1"/>
    </row>
    <row r="21" spans="1:10" x14ac:dyDescent="0.25">
      <c r="A21" s="42">
        <v>30</v>
      </c>
      <c r="B21" s="21">
        <f t="shared" si="0"/>
        <v>162</v>
      </c>
      <c r="C21" s="21">
        <f t="shared" si="1"/>
        <v>174</v>
      </c>
      <c r="D21" s="22">
        <f t="shared" si="2"/>
        <v>198</v>
      </c>
      <c r="F21" s="42">
        <v>30</v>
      </c>
      <c r="G21" s="21">
        <v>162</v>
      </c>
      <c r="H21" s="21">
        <v>174</v>
      </c>
      <c r="I21" s="22">
        <v>198</v>
      </c>
      <c r="J21" s="1"/>
    </row>
    <row r="22" spans="1:10" x14ac:dyDescent="0.25">
      <c r="A22" s="42">
        <v>29.5</v>
      </c>
      <c r="B22" s="21">
        <f t="shared" si="0"/>
        <v>159.30000000000001</v>
      </c>
      <c r="C22" s="21">
        <f t="shared" si="1"/>
        <v>171.1</v>
      </c>
      <c r="D22" s="22">
        <f t="shared" si="2"/>
        <v>194.7</v>
      </c>
      <c r="F22" s="42">
        <v>29.5</v>
      </c>
      <c r="G22" s="21">
        <v>159.5</v>
      </c>
      <c r="H22" s="21">
        <v>171</v>
      </c>
      <c r="I22" s="22">
        <v>194</v>
      </c>
      <c r="J22" s="1"/>
    </row>
    <row r="23" spans="1:10" x14ac:dyDescent="0.25">
      <c r="A23" s="42">
        <v>29</v>
      </c>
      <c r="B23" s="21">
        <f t="shared" si="0"/>
        <v>156.60000000000002</v>
      </c>
      <c r="C23" s="21">
        <f t="shared" si="1"/>
        <v>168.2</v>
      </c>
      <c r="D23" s="22">
        <f t="shared" si="2"/>
        <v>191.39999999999998</v>
      </c>
      <c r="F23" s="42">
        <v>29</v>
      </c>
      <c r="G23" s="21">
        <v>156.5</v>
      </c>
      <c r="H23" s="21">
        <v>168</v>
      </c>
      <c r="I23" s="22">
        <v>191.5</v>
      </c>
      <c r="J23" s="1"/>
    </row>
    <row r="24" spans="1:10" x14ac:dyDescent="0.25">
      <c r="A24" s="42">
        <v>28.5</v>
      </c>
      <c r="B24" s="21">
        <f t="shared" si="0"/>
        <v>153.9</v>
      </c>
      <c r="C24" s="21">
        <f t="shared" si="1"/>
        <v>165.29999999999998</v>
      </c>
      <c r="D24" s="22">
        <f t="shared" si="2"/>
        <v>188.1</v>
      </c>
      <c r="F24" s="42">
        <v>28.5</v>
      </c>
      <c r="G24" s="21">
        <v>154</v>
      </c>
      <c r="H24" s="21">
        <v>165.5</v>
      </c>
      <c r="I24" s="22">
        <v>188</v>
      </c>
      <c r="J24" s="1"/>
    </row>
    <row r="25" spans="1:10" x14ac:dyDescent="0.25">
      <c r="A25" s="42">
        <v>28</v>
      </c>
      <c r="B25" s="21">
        <f t="shared" si="0"/>
        <v>151.20000000000002</v>
      </c>
      <c r="C25" s="21">
        <f t="shared" si="1"/>
        <v>162.4</v>
      </c>
      <c r="D25" s="22">
        <f t="shared" si="2"/>
        <v>184.79999999999998</v>
      </c>
      <c r="F25" s="42">
        <v>28</v>
      </c>
      <c r="G25" s="21">
        <v>151</v>
      </c>
      <c r="H25" s="21">
        <v>162.5</v>
      </c>
      <c r="I25" s="22">
        <v>185</v>
      </c>
      <c r="J25" s="1"/>
    </row>
    <row r="26" spans="1:10" x14ac:dyDescent="0.25">
      <c r="A26" s="42">
        <v>27.5</v>
      </c>
      <c r="B26" s="21">
        <f t="shared" si="0"/>
        <v>148.5</v>
      </c>
      <c r="C26" s="21">
        <f t="shared" si="1"/>
        <v>159.5</v>
      </c>
      <c r="D26" s="22">
        <f t="shared" si="2"/>
        <v>181.5</v>
      </c>
      <c r="F26" s="42">
        <v>27.5</v>
      </c>
      <c r="G26" s="21">
        <v>148.5</v>
      </c>
      <c r="H26" s="21">
        <v>159.5</v>
      </c>
      <c r="I26" s="22">
        <v>181.5</v>
      </c>
      <c r="J26" s="1"/>
    </row>
    <row r="27" spans="1:10" x14ac:dyDescent="0.25">
      <c r="A27" s="42">
        <v>27</v>
      </c>
      <c r="B27" s="21">
        <f t="shared" si="0"/>
        <v>145.80000000000001</v>
      </c>
      <c r="C27" s="21">
        <f t="shared" si="1"/>
        <v>156.6</v>
      </c>
      <c r="D27" s="22">
        <f t="shared" si="2"/>
        <v>178.2</v>
      </c>
      <c r="F27" s="42">
        <v>27</v>
      </c>
      <c r="G27" s="21">
        <v>146</v>
      </c>
      <c r="H27" s="21">
        <v>156.5</v>
      </c>
      <c r="I27" s="22">
        <v>178</v>
      </c>
      <c r="J27" s="1"/>
    </row>
    <row r="28" spans="1:10" x14ac:dyDescent="0.25">
      <c r="A28" s="42">
        <v>26.5</v>
      </c>
      <c r="B28" s="21">
        <f t="shared" si="0"/>
        <v>143.10000000000002</v>
      </c>
      <c r="C28" s="21">
        <f t="shared" si="1"/>
        <v>153.69999999999999</v>
      </c>
      <c r="D28" s="22">
        <f t="shared" si="2"/>
        <v>174.89999999999998</v>
      </c>
      <c r="F28" s="42">
        <v>26.5</v>
      </c>
      <c r="G28" s="21">
        <v>143</v>
      </c>
      <c r="H28" s="21">
        <v>153</v>
      </c>
      <c r="I28" s="22">
        <v>175</v>
      </c>
      <c r="J28" s="1"/>
    </row>
    <row r="29" spans="1:10" x14ac:dyDescent="0.25">
      <c r="A29" s="42">
        <v>26</v>
      </c>
      <c r="B29" s="21">
        <f t="shared" si="0"/>
        <v>140.4</v>
      </c>
      <c r="C29" s="21">
        <f t="shared" si="1"/>
        <v>150.79999999999998</v>
      </c>
      <c r="D29" s="22">
        <f t="shared" si="2"/>
        <v>171.6</v>
      </c>
      <c r="F29" s="42">
        <v>26</v>
      </c>
      <c r="G29" s="21">
        <v>140.5</v>
      </c>
      <c r="H29" s="21">
        <v>151</v>
      </c>
      <c r="I29" s="22">
        <v>171.5</v>
      </c>
      <c r="J29" s="1"/>
    </row>
    <row r="30" spans="1:10" x14ac:dyDescent="0.25">
      <c r="A30" s="42">
        <v>25.5</v>
      </c>
      <c r="B30" s="21">
        <f t="shared" si="0"/>
        <v>137.70000000000002</v>
      </c>
      <c r="C30" s="21">
        <f t="shared" si="1"/>
        <v>147.9</v>
      </c>
      <c r="D30" s="22">
        <f t="shared" si="2"/>
        <v>168.29999999999998</v>
      </c>
      <c r="F30" s="42">
        <v>25.5</v>
      </c>
      <c r="G30" s="21">
        <v>138</v>
      </c>
      <c r="H30" s="21">
        <v>148</v>
      </c>
      <c r="I30" s="22">
        <v>168.5</v>
      </c>
      <c r="J30" s="1"/>
    </row>
    <row r="31" spans="1:10" x14ac:dyDescent="0.25">
      <c r="A31" s="42">
        <v>25</v>
      </c>
      <c r="B31" s="21">
        <f t="shared" si="0"/>
        <v>135</v>
      </c>
      <c r="C31" s="21">
        <f t="shared" si="1"/>
        <v>145</v>
      </c>
      <c r="D31" s="22">
        <f t="shared" si="2"/>
        <v>165</v>
      </c>
      <c r="F31" s="42">
        <v>25</v>
      </c>
      <c r="G31" s="21">
        <v>135</v>
      </c>
      <c r="H31" s="21">
        <v>145</v>
      </c>
      <c r="I31" s="22">
        <v>165</v>
      </c>
      <c r="J31" s="1"/>
    </row>
    <row r="32" spans="1:10" x14ac:dyDescent="0.25">
      <c r="A32" s="42">
        <v>24.5</v>
      </c>
      <c r="B32" s="21">
        <f t="shared" si="0"/>
        <v>132.30000000000001</v>
      </c>
      <c r="C32" s="21">
        <f t="shared" si="1"/>
        <v>142.1</v>
      </c>
      <c r="D32" s="22">
        <f t="shared" si="2"/>
        <v>161.69999999999999</v>
      </c>
      <c r="F32" s="42">
        <v>24.5</v>
      </c>
      <c r="G32" s="21">
        <v>132.5</v>
      </c>
      <c r="H32" s="21">
        <v>142</v>
      </c>
      <c r="I32" s="22">
        <v>162</v>
      </c>
      <c r="J32" s="1"/>
    </row>
    <row r="33" spans="1:10" x14ac:dyDescent="0.25">
      <c r="A33" s="42">
        <v>24</v>
      </c>
      <c r="B33" s="21">
        <f t="shared" si="0"/>
        <v>129.60000000000002</v>
      </c>
      <c r="C33" s="21">
        <f t="shared" si="1"/>
        <v>139.19999999999999</v>
      </c>
      <c r="D33" s="22">
        <f t="shared" si="2"/>
        <v>158.39999999999998</v>
      </c>
      <c r="F33" s="42">
        <v>24</v>
      </c>
      <c r="G33" s="21">
        <v>129.5</v>
      </c>
      <c r="H33" s="21">
        <v>139</v>
      </c>
      <c r="I33" s="22">
        <v>158.5</v>
      </c>
      <c r="J33" s="1"/>
    </row>
    <row r="34" spans="1:10" x14ac:dyDescent="0.25">
      <c r="A34" s="42">
        <v>23.5</v>
      </c>
      <c r="B34" s="21">
        <f t="shared" si="0"/>
        <v>126.9</v>
      </c>
      <c r="C34" s="21">
        <f t="shared" si="1"/>
        <v>136.29999999999998</v>
      </c>
      <c r="D34" s="22">
        <f t="shared" si="2"/>
        <v>155.1</v>
      </c>
      <c r="F34" s="42">
        <v>23.5</v>
      </c>
      <c r="G34" s="21">
        <v>127</v>
      </c>
      <c r="H34" s="21">
        <v>136.5</v>
      </c>
      <c r="I34" s="22">
        <v>155</v>
      </c>
      <c r="J34" s="1"/>
    </row>
    <row r="35" spans="1:10" x14ac:dyDescent="0.25">
      <c r="A35" s="42">
        <v>23</v>
      </c>
      <c r="B35" s="21">
        <f t="shared" si="0"/>
        <v>124.2</v>
      </c>
      <c r="C35" s="21">
        <f t="shared" si="1"/>
        <v>133.4</v>
      </c>
      <c r="D35" s="22">
        <f t="shared" si="2"/>
        <v>151.79999999999998</v>
      </c>
      <c r="F35" s="42">
        <v>23</v>
      </c>
      <c r="G35" s="21">
        <v>124</v>
      </c>
      <c r="H35" s="21">
        <v>133.5</v>
      </c>
      <c r="I35" s="22">
        <v>152</v>
      </c>
      <c r="J35" s="1"/>
    </row>
    <row r="36" spans="1:10" x14ac:dyDescent="0.25">
      <c r="A36" s="42">
        <v>22.5</v>
      </c>
      <c r="B36" s="21">
        <f t="shared" si="0"/>
        <v>121.50000000000001</v>
      </c>
      <c r="C36" s="21">
        <f t="shared" si="1"/>
        <v>130.5</v>
      </c>
      <c r="D36" s="22">
        <f t="shared" si="2"/>
        <v>148.5</v>
      </c>
      <c r="F36" s="42">
        <v>22.5</v>
      </c>
      <c r="G36" s="21">
        <v>121.50000000000001</v>
      </c>
      <c r="H36" s="21">
        <v>130.5</v>
      </c>
      <c r="I36" s="22">
        <v>148.5</v>
      </c>
      <c r="J36" s="1"/>
    </row>
    <row r="37" spans="1:10" x14ac:dyDescent="0.25">
      <c r="A37" s="42">
        <v>22</v>
      </c>
      <c r="B37" s="21">
        <f t="shared" si="0"/>
        <v>118.80000000000001</v>
      </c>
      <c r="C37" s="21">
        <f t="shared" si="1"/>
        <v>127.6</v>
      </c>
      <c r="D37" s="22">
        <f t="shared" si="2"/>
        <v>145.19999999999999</v>
      </c>
      <c r="F37" s="42">
        <v>22</v>
      </c>
      <c r="G37" s="21">
        <v>119</v>
      </c>
      <c r="H37" s="21">
        <v>127.5</v>
      </c>
      <c r="I37" s="22">
        <v>145</v>
      </c>
      <c r="J37" s="1"/>
    </row>
    <row r="38" spans="1:10" x14ac:dyDescent="0.25">
      <c r="A38" s="42">
        <v>21.5</v>
      </c>
      <c r="B38" s="21">
        <f t="shared" si="0"/>
        <v>116.10000000000001</v>
      </c>
      <c r="C38" s="21">
        <f t="shared" si="1"/>
        <v>124.7</v>
      </c>
      <c r="D38" s="22">
        <f t="shared" si="2"/>
        <v>141.9</v>
      </c>
      <c r="F38" s="42">
        <v>21.5</v>
      </c>
      <c r="G38" s="21">
        <v>116</v>
      </c>
      <c r="H38" s="21">
        <v>125</v>
      </c>
      <c r="I38" s="22">
        <v>142</v>
      </c>
      <c r="J38" s="1"/>
    </row>
    <row r="39" spans="1:10" x14ac:dyDescent="0.25">
      <c r="A39" s="42">
        <v>21</v>
      </c>
      <c r="B39" s="21">
        <f t="shared" si="0"/>
        <v>113.4</v>
      </c>
      <c r="C39" s="21">
        <f t="shared" si="1"/>
        <v>121.8</v>
      </c>
      <c r="D39" s="22">
        <f t="shared" si="2"/>
        <v>138.6</v>
      </c>
      <c r="F39" s="42">
        <v>21</v>
      </c>
      <c r="G39" s="21">
        <v>113.5</v>
      </c>
      <c r="H39" s="21">
        <v>122</v>
      </c>
      <c r="I39" s="22">
        <v>138.5</v>
      </c>
      <c r="J39" s="1"/>
    </row>
    <row r="40" spans="1:10" x14ac:dyDescent="0.25">
      <c r="A40" s="42">
        <v>20.5</v>
      </c>
      <c r="B40" s="21">
        <f t="shared" si="0"/>
        <v>110.7</v>
      </c>
      <c r="C40" s="21">
        <f t="shared" si="1"/>
        <v>118.89999999999999</v>
      </c>
      <c r="D40" s="22">
        <f t="shared" si="2"/>
        <v>135.29999999999998</v>
      </c>
      <c r="F40" s="42">
        <v>20.5</v>
      </c>
      <c r="G40" s="21">
        <v>111</v>
      </c>
      <c r="H40" s="21">
        <v>119</v>
      </c>
      <c r="I40" s="22">
        <v>135.5</v>
      </c>
      <c r="J40" s="1"/>
    </row>
    <row r="41" spans="1:10" x14ac:dyDescent="0.25">
      <c r="A41" s="42">
        <v>20</v>
      </c>
      <c r="B41" s="21">
        <f t="shared" si="0"/>
        <v>108</v>
      </c>
      <c r="C41" s="21">
        <f t="shared" si="1"/>
        <v>116</v>
      </c>
      <c r="D41" s="22">
        <f t="shared" si="2"/>
        <v>132</v>
      </c>
      <c r="F41" s="42">
        <v>20</v>
      </c>
      <c r="G41" s="21">
        <v>108</v>
      </c>
      <c r="H41" s="21">
        <v>116</v>
      </c>
      <c r="I41" s="22">
        <v>132</v>
      </c>
      <c r="J41" s="1"/>
    </row>
    <row r="42" spans="1:10" x14ac:dyDescent="0.25">
      <c r="A42" s="42">
        <v>19.5</v>
      </c>
      <c r="B42" s="21">
        <f t="shared" si="0"/>
        <v>105.30000000000001</v>
      </c>
      <c r="C42" s="21">
        <f t="shared" si="1"/>
        <v>113.1</v>
      </c>
      <c r="D42" s="22">
        <f t="shared" si="2"/>
        <v>128.69999999999999</v>
      </c>
      <c r="F42" s="42">
        <v>19.5</v>
      </c>
      <c r="G42" s="21">
        <v>105.5</v>
      </c>
      <c r="H42" s="21">
        <v>113</v>
      </c>
      <c r="I42" s="22">
        <v>129</v>
      </c>
      <c r="J42" s="1"/>
    </row>
    <row r="43" spans="1:10" x14ac:dyDescent="0.25">
      <c r="A43" s="42">
        <v>19</v>
      </c>
      <c r="B43" s="21">
        <f t="shared" si="0"/>
        <v>102.60000000000001</v>
      </c>
      <c r="C43" s="21">
        <f t="shared" si="1"/>
        <v>110.2</v>
      </c>
      <c r="D43" s="22">
        <f t="shared" si="2"/>
        <v>125.39999999999999</v>
      </c>
      <c r="F43" s="42">
        <v>19</v>
      </c>
      <c r="G43" s="21">
        <v>102.5</v>
      </c>
      <c r="H43" s="21">
        <v>110</v>
      </c>
      <c r="I43" s="22">
        <v>125.5</v>
      </c>
      <c r="J43" s="1"/>
    </row>
    <row r="44" spans="1:10" x14ac:dyDescent="0.25">
      <c r="A44" s="42">
        <v>18.5</v>
      </c>
      <c r="B44" s="21">
        <f t="shared" si="0"/>
        <v>99.9</v>
      </c>
      <c r="C44" s="21">
        <f t="shared" si="1"/>
        <v>107.3</v>
      </c>
      <c r="D44" s="22">
        <f t="shared" si="2"/>
        <v>122.1</v>
      </c>
      <c r="F44" s="42">
        <v>18.5</v>
      </c>
      <c r="G44" s="21">
        <v>100</v>
      </c>
      <c r="H44" s="21">
        <v>107.5</v>
      </c>
      <c r="I44" s="22">
        <v>122</v>
      </c>
      <c r="J44" s="1"/>
    </row>
    <row r="45" spans="1:10" x14ac:dyDescent="0.25">
      <c r="A45" s="42">
        <v>18</v>
      </c>
      <c r="B45" s="21">
        <f t="shared" si="0"/>
        <v>97.2</v>
      </c>
      <c r="C45" s="21">
        <f t="shared" si="1"/>
        <v>104.39999999999999</v>
      </c>
      <c r="D45" s="22">
        <f t="shared" si="2"/>
        <v>118.8</v>
      </c>
      <c r="F45" s="42">
        <v>18</v>
      </c>
      <c r="G45" s="21">
        <v>97</v>
      </c>
      <c r="H45" s="21">
        <v>104.5</v>
      </c>
      <c r="I45" s="22">
        <v>119</v>
      </c>
      <c r="J45" s="1"/>
    </row>
    <row r="46" spans="1:10" x14ac:dyDescent="0.25">
      <c r="A46" s="42">
        <v>17.5</v>
      </c>
      <c r="B46" s="21">
        <f t="shared" si="0"/>
        <v>94.5</v>
      </c>
      <c r="C46" s="21">
        <f t="shared" si="1"/>
        <v>101.5</v>
      </c>
      <c r="D46" s="22">
        <f t="shared" si="2"/>
        <v>115.5</v>
      </c>
      <c r="F46" s="42">
        <v>17.5</v>
      </c>
      <c r="G46" s="21">
        <v>94.5</v>
      </c>
      <c r="H46" s="21">
        <v>101.5</v>
      </c>
      <c r="I46" s="22">
        <v>115.5</v>
      </c>
      <c r="J46" s="1"/>
    </row>
    <row r="47" spans="1:10" x14ac:dyDescent="0.25">
      <c r="A47" s="42">
        <v>17</v>
      </c>
      <c r="B47" s="21">
        <f t="shared" si="0"/>
        <v>91.800000000000011</v>
      </c>
      <c r="C47" s="21">
        <f t="shared" si="1"/>
        <v>98.6</v>
      </c>
      <c r="D47" s="22">
        <f t="shared" si="2"/>
        <v>112.19999999999999</v>
      </c>
      <c r="F47" s="42">
        <v>17</v>
      </c>
      <c r="G47" s="21">
        <v>92</v>
      </c>
      <c r="H47" s="21">
        <v>98.5</v>
      </c>
      <c r="I47" s="22">
        <v>112</v>
      </c>
      <c r="J47" s="1"/>
    </row>
    <row r="48" spans="1:10" x14ac:dyDescent="0.25">
      <c r="A48" s="42">
        <v>16.5</v>
      </c>
      <c r="B48" s="21">
        <f t="shared" si="0"/>
        <v>89.100000000000009</v>
      </c>
      <c r="C48" s="21">
        <f t="shared" si="1"/>
        <v>95.7</v>
      </c>
      <c r="D48" s="22">
        <f t="shared" si="2"/>
        <v>108.89999999999999</v>
      </c>
      <c r="F48" s="42">
        <v>16.5</v>
      </c>
      <c r="G48" s="21">
        <v>89</v>
      </c>
      <c r="H48" s="21">
        <v>96</v>
      </c>
      <c r="I48" s="22">
        <v>109</v>
      </c>
      <c r="J48" s="1"/>
    </row>
    <row r="49" spans="1:10" x14ac:dyDescent="0.25">
      <c r="A49" s="42">
        <v>16</v>
      </c>
      <c r="B49" s="21">
        <f t="shared" si="0"/>
        <v>86.4</v>
      </c>
      <c r="C49" s="21">
        <f t="shared" si="1"/>
        <v>92.8</v>
      </c>
      <c r="D49" s="22">
        <f t="shared" si="2"/>
        <v>105.6</v>
      </c>
      <c r="F49" s="42">
        <v>16</v>
      </c>
      <c r="G49" s="21">
        <v>86.5</v>
      </c>
      <c r="H49" s="21">
        <v>93</v>
      </c>
      <c r="I49" s="22">
        <v>105.5</v>
      </c>
      <c r="J49" s="1"/>
    </row>
    <row r="50" spans="1:10" x14ac:dyDescent="0.25">
      <c r="A50" s="42">
        <v>15.5</v>
      </c>
      <c r="B50" s="21">
        <f t="shared" si="0"/>
        <v>83.7</v>
      </c>
      <c r="C50" s="21">
        <f t="shared" si="1"/>
        <v>89.899999999999991</v>
      </c>
      <c r="D50" s="22">
        <f t="shared" si="2"/>
        <v>102.3</v>
      </c>
      <c r="F50" s="42">
        <v>15.5</v>
      </c>
      <c r="G50" s="21">
        <v>84</v>
      </c>
      <c r="H50" s="21">
        <v>90</v>
      </c>
      <c r="I50" s="22">
        <v>102.5</v>
      </c>
      <c r="J50" s="1"/>
    </row>
    <row r="51" spans="1:10" x14ac:dyDescent="0.25">
      <c r="A51" s="42">
        <v>15</v>
      </c>
      <c r="B51" s="21">
        <f t="shared" si="0"/>
        <v>81</v>
      </c>
      <c r="C51" s="21">
        <f t="shared" si="1"/>
        <v>87</v>
      </c>
      <c r="D51" s="22">
        <f t="shared" si="2"/>
        <v>99</v>
      </c>
      <c r="F51" s="42">
        <v>15</v>
      </c>
      <c r="G51" s="21">
        <v>81</v>
      </c>
      <c r="H51" s="21">
        <v>87</v>
      </c>
      <c r="I51" s="22">
        <v>99</v>
      </c>
      <c r="J51" s="1"/>
    </row>
    <row r="52" spans="1:10" x14ac:dyDescent="0.25">
      <c r="A52" s="42">
        <v>14.5</v>
      </c>
      <c r="B52" s="21">
        <f t="shared" si="0"/>
        <v>78.300000000000011</v>
      </c>
      <c r="C52" s="21">
        <f t="shared" si="1"/>
        <v>84.1</v>
      </c>
      <c r="D52" s="22">
        <f t="shared" si="2"/>
        <v>95.699999999999989</v>
      </c>
      <c r="F52" s="42">
        <v>14.5</v>
      </c>
      <c r="G52" s="21">
        <v>78.5</v>
      </c>
      <c r="H52" s="21">
        <v>84</v>
      </c>
      <c r="I52" s="22">
        <v>96</v>
      </c>
      <c r="J52" s="1"/>
    </row>
    <row r="53" spans="1:10" x14ac:dyDescent="0.25">
      <c r="A53" s="42">
        <v>14</v>
      </c>
      <c r="B53" s="21">
        <f t="shared" si="0"/>
        <v>75.600000000000009</v>
      </c>
      <c r="C53" s="21">
        <f t="shared" si="1"/>
        <v>81.2</v>
      </c>
      <c r="D53" s="22">
        <f t="shared" si="2"/>
        <v>92.399999999999991</v>
      </c>
      <c r="F53" s="42">
        <v>14</v>
      </c>
      <c r="G53" s="21">
        <v>75.5</v>
      </c>
      <c r="H53" s="21">
        <v>81</v>
      </c>
      <c r="I53" s="22">
        <v>92.5</v>
      </c>
      <c r="J53" s="1"/>
    </row>
    <row r="54" spans="1:10" x14ac:dyDescent="0.25">
      <c r="A54" s="42">
        <v>13.5</v>
      </c>
      <c r="B54" s="21">
        <f t="shared" si="0"/>
        <v>72.900000000000006</v>
      </c>
      <c r="C54" s="21">
        <f t="shared" si="1"/>
        <v>78.3</v>
      </c>
      <c r="D54" s="22">
        <f t="shared" si="2"/>
        <v>89.1</v>
      </c>
      <c r="F54" s="42">
        <v>13.5</v>
      </c>
      <c r="G54" s="21">
        <v>73</v>
      </c>
      <c r="H54" s="21">
        <v>73.5</v>
      </c>
      <c r="I54" s="22">
        <v>89</v>
      </c>
      <c r="J54" s="1"/>
    </row>
    <row r="55" spans="1:10" x14ac:dyDescent="0.25">
      <c r="A55" s="42">
        <v>13</v>
      </c>
      <c r="B55" s="21">
        <f t="shared" si="0"/>
        <v>70.2</v>
      </c>
      <c r="C55" s="21">
        <f t="shared" si="1"/>
        <v>75.399999999999991</v>
      </c>
      <c r="D55" s="22">
        <f t="shared" si="2"/>
        <v>85.8</v>
      </c>
      <c r="F55" s="42">
        <v>13</v>
      </c>
      <c r="G55" s="21">
        <v>70</v>
      </c>
      <c r="H55" s="21">
        <v>75.5</v>
      </c>
      <c r="I55" s="22">
        <v>86</v>
      </c>
      <c r="J55" s="1"/>
    </row>
    <row r="56" spans="1:10" x14ac:dyDescent="0.25">
      <c r="A56" s="42">
        <v>12.5</v>
      </c>
      <c r="B56" s="21">
        <f t="shared" si="0"/>
        <v>67.5</v>
      </c>
      <c r="C56" s="21">
        <f t="shared" si="1"/>
        <v>72.5</v>
      </c>
      <c r="D56" s="22">
        <f t="shared" si="2"/>
        <v>82.5</v>
      </c>
      <c r="F56" s="42">
        <v>12.5</v>
      </c>
      <c r="G56" s="21">
        <v>67.5</v>
      </c>
      <c r="H56" s="21">
        <v>72.5</v>
      </c>
      <c r="I56" s="22">
        <v>82.5</v>
      </c>
      <c r="J56" s="1"/>
    </row>
    <row r="57" spans="1:10" x14ac:dyDescent="0.25">
      <c r="A57" s="42">
        <v>12</v>
      </c>
      <c r="B57" s="21">
        <f t="shared" si="0"/>
        <v>64.800000000000011</v>
      </c>
      <c r="C57" s="21">
        <f t="shared" si="1"/>
        <v>69.599999999999994</v>
      </c>
      <c r="D57" s="22">
        <f t="shared" si="2"/>
        <v>79.199999999999989</v>
      </c>
      <c r="F57" s="42">
        <v>12</v>
      </c>
      <c r="G57" s="21">
        <v>65</v>
      </c>
      <c r="H57" s="21">
        <v>70</v>
      </c>
      <c r="I57" s="22">
        <v>79</v>
      </c>
      <c r="J57" s="1"/>
    </row>
    <row r="58" spans="1:10" x14ac:dyDescent="0.25">
      <c r="A58" s="42">
        <v>11.5</v>
      </c>
      <c r="B58" s="21">
        <f t="shared" si="0"/>
        <v>62.1</v>
      </c>
      <c r="C58" s="21">
        <f t="shared" si="1"/>
        <v>66.7</v>
      </c>
      <c r="D58" s="22">
        <f t="shared" si="2"/>
        <v>75.899999999999991</v>
      </c>
      <c r="F58" s="42">
        <v>11.5</v>
      </c>
      <c r="G58" s="21">
        <v>62</v>
      </c>
      <c r="H58" s="21">
        <v>67</v>
      </c>
      <c r="I58" s="22">
        <v>76</v>
      </c>
      <c r="J58" s="1"/>
    </row>
    <row r="59" spans="1:10" x14ac:dyDescent="0.25">
      <c r="A59" s="42">
        <v>11</v>
      </c>
      <c r="B59" s="21">
        <f t="shared" si="0"/>
        <v>59.400000000000006</v>
      </c>
      <c r="C59" s="21">
        <f t="shared" si="1"/>
        <v>63.8</v>
      </c>
      <c r="D59" s="22">
        <f t="shared" si="2"/>
        <v>72.599999999999994</v>
      </c>
      <c r="F59" s="42">
        <v>11</v>
      </c>
      <c r="G59" s="21">
        <v>59.5</v>
      </c>
      <c r="H59" s="21">
        <v>64</v>
      </c>
      <c r="I59" s="22">
        <v>72.5</v>
      </c>
      <c r="J59" s="1"/>
    </row>
    <row r="60" spans="1:10" x14ac:dyDescent="0.25">
      <c r="A60" s="42">
        <v>10.5</v>
      </c>
      <c r="B60" s="21">
        <f t="shared" si="0"/>
        <v>56.7</v>
      </c>
      <c r="C60" s="21">
        <f t="shared" si="1"/>
        <v>60.9</v>
      </c>
      <c r="D60" s="22">
        <f t="shared" si="2"/>
        <v>69.3</v>
      </c>
      <c r="F60" s="42">
        <v>10.5</v>
      </c>
      <c r="G60" s="21">
        <v>57</v>
      </c>
      <c r="H60" s="21">
        <v>61</v>
      </c>
      <c r="I60" s="22">
        <v>69.5</v>
      </c>
      <c r="J60" s="1"/>
    </row>
    <row r="61" spans="1:10" x14ac:dyDescent="0.25">
      <c r="A61" s="42">
        <v>10</v>
      </c>
      <c r="B61" s="21">
        <f t="shared" si="0"/>
        <v>54</v>
      </c>
      <c r="C61" s="21">
        <f t="shared" si="1"/>
        <v>58</v>
      </c>
      <c r="D61" s="22">
        <f t="shared" si="2"/>
        <v>66</v>
      </c>
      <c r="F61" s="42">
        <v>10</v>
      </c>
      <c r="G61" s="21">
        <v>54</v>
      </c>
      <c r="H61" s="21">
        <v>58</v>
      </c>
      <c r="I61" s="22">
        <v>66</v>
      </c>
      <c r="J61" s="1"/>
    </row>
    <row r="62" spans="1:10" x14ac:dyDescent="0.25">
      <c r="A62" s="42">
        <v>9.5</v>
      </c>
      <c r="B62" s="21">
        <f t="shared" si="0"/>
        <v>51.300000000000004</v>
      </c>
      <c r="C62" s="21">
        <f t="shared" si="1"/>
        <v>55.1</v>
      </c>
      <c r="D62" s="22">
        <f t="shared" si="2"/>
        <v>62.699999999999996</v>
      </c>
      <c r="F62" s="42">
        <v>9.5</v>
      </c>
      <c r="G62" s="21">
        <v>51.5</v>
      </c>
      <c r="H62" s="21">
        <v>55</v>
      </c>
      <c r="I62" s="22">
        <v>63</v>
      </c>
      <c r="J62" s="1"/>
    </row>
    <row r="63" spans="1:10" x14ac:dyDescent="0.25">
      <c r="A63" s="42">
        <v>9</v>
      </c>
      <c r="B63" s="21">
        <f t="shared" si="0"/>
        <v>48.6</v>
      </c>
      <c r="C63" s="21">
        <f t="shared" si="1"/>
        <v>52.199999999999996</v>
      </c>
      <c r="D63" s="22">
        <f t="shared" si="2"/>
        <v>59.4</v>
      </c>
      <c r="F63" s="42">
        <v>9</v>
      </c>
      <c r="G63" s="21">
        <v>48.5</v>
      </c>
      <c r="H63" s="21">
        <v>52</v>
      </c>
      <c r="I63" s="22">
        <v>59.5</v>
      </c>
      <c r="J63" s="1"/>
    </row>
    <row r="64" spans="1:10" x14ac:dyDescent="0.25">
      <c r="A64" s="42">
        <v>8.5</v>
      </c>
      <c r="B64" s="21">
        <f t="shared" si="0"/>
        <v>45.900000000000006</v>
      </c>
      <c r="C64" s="21">
        <f t="shared" si="1"/>
        <v>49.3</v>
      </c>
      <c r="D64" s="22">
        <f t="shared" si="2"/>
        <v>56.099999999999994</v>
      </c>
      <c r="F64" s="42">
        <v>8.5</v>
      </c>
      <c r="G64" s="21">
        <v>46</v>
      </c>
      <c r="H64" s="21">
        <v>49.5</v>
      </c>
      <c r="I64" s="22">
        <v>56</v>
      </c>
      <c r="J64" s="1"/>
    </row>
    <row r="65" spans="1:10" x14ac:dyDescent="0.25">
      <c r="A65" s="42">
        <v>8</v>
      </c>
      <c r="B65" s="21">
        <f t="shared" si="0"/>
        <v>43.2</v>
      </c>
      <c r="C65" s="21">
        <f t="shared" si="1"/>
        <v>46.4</v>
      </c>
      <c r="D65" s="22">
        <f t="shared" si="2"/>
        <v>52.8</v>
      </c>
      <c r="F65" s="42">
        <v>8</v>
      </c>
      <c r="G65" s="21">
        <v>43</v>
      </c>
      <c r="H65" s="21">
        <v>46.5</v>
      </c>
      <c r="I65" s="22">
        <v>53</v>
      </c>
      <c r="J65" s="1"/>
    </row>
    <row r="66" spans="1:10" x14ac:dyDescent="0.25">
      <c r="A66" s="42">
        <v>7.5</v>
      </c>
      <c r="B66" s="21">
        <f t="shared" si="0"/>
        <v>40.5</v>
      </c>
      <c r="C66" s="21">
        <f t="shared" si="1"/>
        <v>43.5</v>
      </c>
      <c r="D66" s="22">
        <f t="shared" si="2"/>
        <v>49.5</v>
      </c>
      <c r="F66" s="42">
        <v>7.5</v>
      </c>
      <c r="G66" s="21">
        <v>40.5</v>
      </c>
      <c r="H66" s="21">
        <v>43.5</v>
      </c>
      <c r="I66" s="22">
        <v>49.5</v>
      </c>
      <c r="J66" s="1"/>
    </row>
    <row r="67" spans="1:10" x14ac:dyDescent="0.25">
      <c r="A67" s="42">
        <v>7</v>
      </c>
      <c r="B67" s="21">
        <f t="shared" si="0"/>
        <v>37.800000000000004</v>
      </c>
      <c r="C67" s="21">
        <f t="shared" si="1"/>
        <v>40.6</v>
      </c>
      <c r="D67" s="22">
        <f t="shared" si="2"/>
        <v>46.199999999999996</v>
      </c>
      <c r="F67" s="42">
        <v>7</v>
      </c>
      <c r="G67" s="21">
        <v>38</v>
      </c>
      <c r="H67" s="21">
        <v>40.5</v>
      </c>
      <c r="I67" s="22">
        <v>46</v>
      </c>
      <c r="J67" s="1"/>
    </row>
    <row r="68" spans="1:10" x14ac:dyDescent="0.25">
      <c r="A68" s="42">
        <v>6.5</v>
      </c>
      <c r="B68" s="21">
        <f t="shared" si="0"/>
        <v>35.1</v>
      </c>
      <c r="C68" s="21">
        <f t="shared" si="1"/>
        <v>37.699999999999996</v>
      </c>
      <c r="D68" s="22">
        <f t="shared" si="2"/>
        <v>42.9</v>
      </c>
      <c r="F68" s="42">
        <v>6.5</v>
      </c>
      <c r="G68" s="21">
        <v>35</v>
      </c>
      <c r="H68" s="21">
        <v>38</v>
      </c>
      <c r="I68" s="22">
        <v>43</v>
      </c>
      <c r="J68" s="1"/>
    </row>
    <row r="69" spans="1:10" x14ac:dyDescent="0.25">
      <c r="A69" s="42">
        <v>6</v>
      </c>
      <c r="B69" s="21">
        <f t="shared" si="0"/>
        <v>32.400000000000006</v>
      </c>
      <c r="C69" s="21">
        <f t="shared" si="1"/>
        <v>34.799999999999997</v>
      </c>
      <c r="D69" s="22">
        <f t="shared" si="2"/>
        <v>39.599999999999994</v>
      </c>
      <c r="F69" s="42">
        <v>6</v>
      </c>
      <c r="G69" s="21">
        <v>32.5</v>
      </c>
      <c r="H69" s="21">
        <v>35</v>
      </c>
      <c r="I69" s="22">
        <v>39.5</v>
      </c>
      <c r="J69" s="1"/>
    </row>
    <row r="70" spans="1:10" x14ac:dyDescent="0.25">
      <c r="A70" s="42">
        <v>5.5</v>
      </c>
      <c r="B70" s="21">
        <f t="shared" si="0"/>
        <v>29.700000000000003</v>
      </c>
      <c r="C70" s="21">
        <f t="shared" si="1"/>
        <v>31.9</v>
      </c>
      <c r="D70" s="22">
        <f t="shared" si="2"/>
        <v>36.299999999999997</v>
      </c>
      <c r="F70" s="42">
        <v>5.5</v>
      </c>
      <c r="G70" s="21">
        <v>30</v>
      </c>
      <c r="H70" s="21">
        <v>32</v>
      </c>
      <c r="I70" s="22">
        <v>36.5</v>
      </c>
      <c r="J70" s="1"/>
    </row>
    <row r="71" spans="1:10" x14ac:dyDescent="0.25">
      <c r="A71" s="42">
        <v>5</v>
      </c>
      <c r="B71" s="21">
        <f t="shared" si="0"/>
        <v>27</v>
      </c>
      <c r="C71" s="21">
        <f t="shared" si="1"/>
        <v>29</v>
      </c>
      <c r="D71" s="22">
        <f t="shared" si="2"/>
        <v>33</v>
      </c>
      <c r="F71" s="42">
        <v>5</v>
      </c>
      <c r="G71" s="21">
        <v>27</v>
      </c>
      <c r="H71" s="21">
        <v>29</v>
      </c>
      <c r="I71" s="22">
        <v>33</v>
      </c>
      <c r="J71" s="1"/>
    </row>
    <row r="72" spans="1:10" x14ac:dyDescent="0.25">
      <c r="A72" s="42">
        <v>4.5</v>
      </c>
      <c r="B72" s="21">
        <f t="shared" si="0"/>
        <v>24.3</v>
      </c>
      <c r="C72" s="21">
        <f t="shared" ref="C72:C79" si="3">($C$6/$A$6)*A72</f>
        <v>26.099999999999998</v>
      </c>
      <c r="D72" s="22">
        <f t="shared" ref="D72:D79" si="4">($D$6/$A$6)*A72</f>
        <v>29.7</v>
      </c>
      <c r="F72" s="42">
        <v>4.5</v>
      </c>
      <c r="G72" s="5">
        <v>24.5</v>
      </c>
      <c r="H72" s="5">
        <v>26</v>
      </c>
      <c r="I72" s="3">
        <v>30</v>
      </c>
    </row>
    <row r="73" spans="1:10" x14ac:dyDescent="0.25">
      <c r="A73" s="42">
        <v>4</v>
      </c>
      <c r="B73" s="21">
        <f t="shared" ref="B73:B79" si="5">($B$6/$A$6)*A73</f>
        <v>21.6</v>
      </c>
      <c r="C73" s="21">
        <f t="shared" si="3"/>
        <v>23.2</v>
      </c>
      <c r="D73" s="22">
        <f t="shared" si="4"/>
        <v>26.4</v>
      </c>
      <c r="F73" s="42">
        <v>4</v>
      </c>
      <c r="G73" s="5">
        <v>21.5</v>
      </c>
      <c r="H73" s="5">
        <v>23</v>
      </c>
      <c r="I73" s="3">
        <v>26.5</v>
      </c>
    </row>
    <row r="74" spans="1:10" x14ac:dyDescent="0.25">
      <c r="A74" s="42">
        <v>3.5</v>
      </c>
      <c r="B74" s="21">
        <f t="shared" si="5"/>
        <v>18.900000000000002</v>
      </c>
      <c r="C74" s="21">
        <f t="shared" si="3"/>
        <v>20.3</v>
      </c>
      <c r="D74" s="22">
        <f t="shared" si="4"/>
        <v>23.099999999999998</v>
      </c>
      <c r="F74" s="42">
        <v>3.5</v>
      </c>
      <c r="G74" s="5">
        <v>19</v>
      </c>
      <c r="H74" s="5">
        <v>20.5</v>
      </c>
      <c r="I74" s="3">
        <v>23</v>
      </c>
    </row>
    <row r="75" spans="1:10" x14ac:dyDescent="0.25">
      <c r="A75" s="42">
        <v>3</v>
      </c>
      <c r="B75" s="21">
        <f t="shared" si="5"/>
        <v>16.200000000000003</v>
      </c>
      <c r="C75" s="21">
        <f t="shared" si="3"/>
        <v>17.399999999999999</v>
      </c>
      <c r="D75" s="22">
        <f t="shared" si="4"/>
        <v>19.799999999999997</v>
      </c>
      <c r="F75" s="42">
        <v>3</v>
      </c>
      <c r="G75" s="5">
        <v>16</v>
      </c>
      <c r="H75" s="5">
        <v>17.5</v>
      </c>
      <c r="I75" s="3">
        <v>20</v>
      </c>
    </row>
    <row r="76" spans="1:10" x14ac:dyDescent="0.25">
      <c r="A76" s="42">
        <v>2.5</v>
      </c>
      <c r="B76" s="21">
        <f t="shared" si="5"/>
        <v>13.5</v>
      </c>
      <c r="C76" s="21">
        <f t="shared" si="3"/>
        <v>14.5</v>
      </c>
      <c r="D76" s="22">
        <f t="shared" si="4"/>
        <v>16.5</v>
      </c>
      <c r="F76" s="42">
        <v>2.5</v>
      </c>
      <c r="G76" s="5">
        <v>13.5</v>
      </c>
      <c r="H76" s="5">
        <v>14.5</v>
      </c>
      <c r="I76" s="3">
        <v>16.5</v>
      </c>
    </row>
    <row r="77" spans="1:10" x14ac:dyDescent="0.25">
      <c r="A77" s="42">
        <v>2</v>
      </c>
      <c r="B77" s="21">
        <f t="shared" si="5"/>
        <v>10.8</v>
      </c>
      <c r="C77" s="21">
        <f t="shared" si="3"/>
        <v>11.6</v>
      </c>
      <c r="D77" s="22">
        <f t="shared" si="4"/>
        <v>13.2</v>
      </c>
      <c r="F77" s="42">
        <v>2</v>
      </c>
      <c r="G77" s="5">
        <v>11</v>
      </c>
      <c r="H77" s="5">
        <v>11.5</v>
      </c>
      <c r="I77" s="3">
        <v>13</v>
      </c>
    </row>
    <row r="78" spans="1:10" x14ac:dyDescent="0.25">
      <c r="A78" s="42">
        <v>1.5</v>
      </c>
      <c r="B78" s="21">
        <f t="shared" si="5"/>
        <v>8.1000000000000014</v>
      </c>
      <c r="C78" s="21">
        <f t="shared" si="3"/>
        <v>8.6999999999999993</v>
      </c>
      <c r="D78" s="22">
        <f t="shared" si="4"/>
        <v>9.8999999999999986</v>
      </c>
      <c r="F78" s="42">
        <v>1.5</v>
      </c>
      <c r="G78" s="5">
        <v>8</v>
      </c>
      <c r="H78" s="5">
        <v>9</v>
      </c>
      <c r="I78" s="3">
        <v>10</v>
      </c>
    </row>
    <row r="79" spans="1:10" x14ac:dyDescent="0.25">
      <c r="A79" s="43">
        <v>1</v>
      </c>
      <c r="B79" s="27">
        <f t="shared" si="5"/>
        <v>5.4</v>
      </c>
      <c r="C79" s="27">
        <f t="shared" si="3"/>
        <v>5.8</v>
      </c>
      <c r="D79" s="28">
        <f t="shared" si="4"/>
        <v>6.6</v>
      </c>
      <c r="F79" s="43">
        <v>1</v>
      </c>
      <c r="G79" s="36">
        <v>5.5</v>
      </c>
      <c r="H79" s="36">
        <v>6</v>
      </c>
      <c r="I79" s="29">
        <v>6.5</v>
      </c>
    </row>
    <row r="80" spans="1:10" x14ac:dyDescent="0.25">
      <c r="B80" s="1"/>
      <c r="C80" s="1"/>
      <c r="D80" s="1"/>
    </row>
    <row r="81" spans="2:4" x14ac:dyDescent="0.25">
      <c r="B81" s="1"/>
      <c r="C81" s="1"/>
      <c r="D81" s="1"/>
    </row>
    <row r="82" spans="2:4" x14ac:dyDescent="0.25">
      <c r="B82" s="1"/>
      <c r="C82" s="1"/>
      <c r="D82" s="1"/>
    </row>
    <row r="83" spans="2:4" x14ac:dyDescent="0.25">
      <c r="B83" s="1"/>
      <c r="C83" s="1"/>
      <c r="D83" s="1"/>
    </row>
  </sheetData>
  <sheetProtection algorithmName="SHA-512" hashValue="czXToc55bye72qfvbE7mipqxkRqzi3BUTGZBfydRCs7dfqA18GsiWwYNIgITj+pKi6rXy+4muFRMUxC7XGBltg==" saltValue="jyEzwNRcE7lgQOQqw3MtUw==" spinCount="100000" sheet="1" objects="1" scenarios="1"/>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78"/>
  <sheetViews>
    <sheetView workbookViewId="0">
      <selection activeCell="K18" sqref="K18:K25"/>
    </sheetView>
  </sheetViews>
  <sheetFormatPr defaultRowHeight="15" x14ac:dyDescent="0.25"/>
  <cols>
    <col min="1" max="1" width="20" customWidth="1"/>
    <col min="2" max="2" width="15.140625" customWidth="1"/>
    <col min="3" max="5" width="9.85546875" bestFit="1" customWidth="1"/>
    <col min="7" max="7" width="9.140625" customWidth="1"/>
    <col min="8" max="8" width="9.5703125" bestFit="1" customWidth="1"/>
    <col min="9" max="9" width="10.7109375" bestFit="1" customWidth="1"/>
    <col min="11" max="11" width="51.28515625" bestFit="1" customWidth="1"/>
    <col min="12" max="16" width="10.7109375" bestFit="1" customWidth="1"/>
    <col min="19" max="19" width="11.7109375" customWidth="1"/>
  </cols>
  <sheetData>
    <row r="1" spans="1:19" ht="18.75" x14ac:dyDescent="0.3">
      <c r="A1" s="41" t="s">
        <v>65</v>
      </c>
      <c r="B1" s="41"/>
      <c r="G1" s="41" t="s">
        <v>66</v>
      </c>
    </row>
    <row r="3" spans="1:19" x14ac:dyDescent="0.25">
      <c r="A3" t="s">
        <v>40</v>
      </c>
    </row>
    <row r="4" spans="1:19" ht="45.75" customHeight="1" x14ac:dyDescent="0.25">
      <c r="A4" s="23" t="s">
        <v>0</v>
      </c>
      <c r="B4" s="23" t="s">
        <v>41</v>
      </c>
      <c r="C4" s="24" t="s">
        <v>37</v>
      </c>
      <c r="D4" s="24" t="s">
        <v>35</v>
      </c>
      <c r="E4" s="25" t="s">
        <v>36</v>
      </c>
      <c r="G4" s="44" t="s">
        <v>25</v>
      </c>
      <c r="H4" s="44" t="s">
        <v>67</v>
      </c>
      <c r="I4" s="44" t="s">
        <v>26</v>
      </c>
      <c r="K4" s="45" t="s">
        <v>42</v>
      </c>
      <c r="L4" s="45">
        <v>2020</v>
      </c>
      <c r="M4" s="45">
        <v>2021</v>
      </c>
      <c r="N4" s="45">
        <v>2022</v>
      </c>
      <c r="O4" s="45">
        <v>2023</v>
      </c>
      <c r="P4" s="45">
        <v>2024</v>
      </c>
      <c r="R4" s="45" t="s">
        <v>25</v>
      </c>
      <c r="S4" s="45" t="s">
        <v>45</v>
      </c>
    </row>
    <row r="5" spans="1:19" x14ac:dyDescent="0.25">
      <c r="A5" s="42">
        <v>37.5</v>
      </c>
      <c r="B5" s="11">
        <v>7.5</v>
      </c>
      <c r="C5" s="5">
        <f>7.5*7</f>
        <v>52.5</v>
      </c>
      <c r="D5" s="5">
        <v>60</v>
      </c>
      <c r="E5" s="3">
        <f>7.5*9</f>
        <v>67.5</v>
      </c>
      <c r="G5" s="82" t="s">
        <v>27</v>
      </c>
      <c r="H5" s="82">
        <f>COUNT(I5:I12)</f>
        <v>8</v>
      </c>
      <c r="I5" s="13">
        <v>43931</v>
      </c>
      <c r="K5" s="15" t="s">
        <v>16</v>
      </c>
      <c r="L5" s="16"/>
      <c r="M5" s="14">
        <v>44197</v>
      </c>
      <c r="N5" s="6">
        <v>44564</v>
      </c>
      <c r="O5" s="14">
        <v>44928</v>
      </c>
      <c r="P5" s="6">
        <v>45292</v>
      </c>
      <c r="R5" s="19" t="s">
        <v>27</v>
      </c>
      <c r="S5" s="11">
        <f t="shared" ref="S5:S12" si="0">VLOOKUP(R5,$G$5:$H$70,2,FALSE)</f>
        <v>8</v>
      </c>
    </row>
    <row r="6" spans="1:19" x14ac:dyDescent="0.25">
      <c r="A6" s="42">
        <v>37</v>
      </c>
      <c r="B6" s="11">
        <f>($B$5/37.5)*'Bank Holiday Tables'!$A6</f>
        <v>7.4</v>
      </c>
      <c r="C6" s="5">
        <f>($C$5/$A$5)*A6</f>
        <v>51.8</v>
      </c>
      <c r="D6" s="5">
        <f>($D$5/$A$5)*A6</f>
        <v>59.2</v>
      </c>
      <c r="E6" s="3">
        <f>($E$5/$A$5)*A6</f>
        <v>66.600000000000009</v>
      </c>
      <c r="G6" s="82"/>
      <c r="H6" s="82"/>
      <c r="I6" s="14">
        <v>43934</v>
      </c>
      <c r="K6" s="15" t="s">
        <v>17</v>
      </c>
      <c r="L6" s="13">
        <v>43931</v>
      </c>
      <c r="M6" s="6">
        <v>44288</v>
      </c>
      <c r="N6" s="14">
        <v>44666</v>
      </c>
      <c r="O6" s="6">
        <v>45023</v>
      </c>
      <c r="P6" s="6">
        <v>45380</v>
      </c>
      <c r="R6" s="20" t="s">
        <v>28</v>
      </c>
      <c r="S6" s="11">
        <f t="shared" si="0"/>
        <v>8</v>
      </c>
    </row>
    <row r="7" spans="1:19" x14ac:dyDescent="0.25">
      <c r="A7" s="42">
        <v>36.5</v>
      </c>
      <c r="B7" s="11">
        <f>($B$5/37.5)*'Bank Holiday Tables'!$A7</f>
        <v>7.3000000000000007</v>
      </c>
      <c r="C7" s="5">
        <f t="shared" ref="C7:C70" si="1">($C$5/$A$5)*A7</f>
        <v>51.099999999999994</v>
      </c>
      <c r="D7" s="5">
        <f t="shared" ref="D7:D70" si="2">($D$5/$A$5)*A7</f>
        <v>58.400000000000006</v>
      </c>
      <c r="E7" s="3">
        <f t="shared" ref="E7:E70" si="3">($E$5/$A$5)*A7</f>
        <v>65.7</v>
      </c>
      <c r="G7" s="82"/>
      <c r="H7" s="82"/>
      <c r="I7" s="14">
        <v>43955</v>
      </c>
      <c r="K7" s="17" t="s">
        <v>18</v>
      </c>
      <c r="L7" s="14">
        <v>43934</v>
      </c>
      <c r="M7" s="6">
        <v>44291</v>
      </c>
      <c r="N7" s="14">
        <v>44669</v>
      </c>
      <c r="O7" s="6">
        <v>45026</v>
      </c>
      <c r="P7" s="14">
        <v>45383</v>
      </c>
      <c r="R7" s="20" t="s">
        <v>29</v>
      </c>
      <c r="S7" s="11">
        <f t="shared" si="0"/>
        <v>10</v>
      </c>
    </row>
    <row r="8" spans="1:19" x14ac:dyDescent="0.25">
      <c r="A8" s="42">
        <v>36</v>
      </c>
      <c r="B8" s="11">
        <f>($B$5/37.5)*'Bank Holiday Tables'!$A8</f>
        <v>7.2</v>
      </c>
      <c r="C8" s="5">
        <f t="shared" si="1"/>
        <v>50.4</v>
      </c>
      <c r="D8" s="5">
        <f t="shared" si="2"/>
        <v>57.6</v>
      </c>
      <c r="E8" s="3">
        <f t="shared" si="3"/>
        <v>64.8</v>
      </c>
      <c r="G8" s="82"/>
      <c r="H8" s="82"/>
      <c r="I8" s="14">
        <v>43976</v>
      </c>
      <c r="K8" s="15" t="s">
        <v>19</v>
      </c>
      <c r="L8" s="14">
        <v>43955</v>
      </c>
      <c r="M8" s="6">
        <v>44319</v>
      </c>
      <c r="N8" s="14">
        <v>44683</v>
      </c>
      <c r="O8" s="6">
        <v>45047</v>
      </c>
      <c r="P8" s="14">
        <v>45418</v>
      </c>
      <c r="R8" s="20" t="s">
        <v>30</v>
      </c>
      <c r="S8" s="11">
        <f t="shared" si="0"/>
        <v>10</v>
      </c>
    </row>
    <row r="9" spans="1:19" x14ac:dyDescent="0.25">
      <c r="A9" s="42">
        <v>35.5</v>
      </c>
      <c r="B9" s="11">
        <f>($B$5/37.5)*'Bank Holiday Tables'!$A9</f>
        <v>7.1000000000000005</v>
      </c>
      <c r="C9" s="5">
        <f t="shared" si="1"/>
        <v>49.699999999999996</v>
      </c>
      <c r="D9" s="5">
        <f t="shared" si="2"/>
        <v>56.800000000000004</v>
      </c>
      <c r="E9" s="3">
        <f t="shared" si="3"/>
        <v>63.9</v>
      </c>
      <c r="G9" s="82"/>
      <c r="H9" s="82"/>
      <c r="I9" s="14">
        <v>44074</v>
      </c>
      <c r="K9" s="15" t="s">
        <v>75</v>
      </c>
      <c r="L9" s="18"/>
      <c r="M9" s="18"/>
      <c r="N9" s="18"/>
      <c r="O9" s="6">
        <v>45054</v>
      </c>
      <c r="P9" s="18"/>
      <c r="R9" s="20" t="s">
        <v>31</v>
      </c>
      <c r="S9" s="11">
        <f t="shared" si="0"/>
        <v>7</v>
      </c>
    </row>
    <row r="10" spans="1:19" x14ac:dyDescent="0.25">
      <c r="A10" s="42">
        <v>35</v>
      </c>
      <c r="B10" s="11">
        <f>($B$5/37.5)*'Bank Holiday Tables'!$A10</f>
        <v>7</v>
      </c>
      <c r="C10" s="5">
        <f t="shared" si="1"/>
        <v>49</v>
      </c>
      <c r="D10" s="5">
        <f t="shared" si="2"/>
        <v>56</v>
      </c>
      <c r="E10" s="3">
        <f t="shared" si="3"/>
        <v>63</v>
      </c>
      <c r="G10" s="82"/>
      <c r="H10" s="82"/>
      <c r="I10" s="14">
        <v>44190</v>
      </c>
      <c r="K10" s="15" t="s">
        <v>20</v>
      </c>
      <c r="L10" s="14">
        <v>43976</v>
      </c>
      <c r="M10" s="6">
        <v>44347</v>
      </c>
      <c r="N10" s="14">
        <v>44714</v>
      </c>
      <c r="O10" s="6">
        <v>45075</v>
      </c>
      <c r="P10" s="14">
        <v>45439</v>
      </c>
      <c r="R10" s="20" t="s">
        <v>32</v>
      </c>
      <c r="S10" s="11">
        <f t="shared" si="0"/>
        <v>8</v>
      </c>
    </row>
    <row r="11" spans="1:19" x14ac:dyDescent="0.25">
      <c r="A11" s="42">
        <v>34.5</v>
      </c>
      <c r="B11" s="11">
        <f>($B$5/37.5)*'Bank Holiday Tables'!$A11</f>
        <v>6.9</v>
      </c>
      <c r="C11" s="5">
        <f t="shared" si="1"/>
        <v>48.3</v>
      </c>
      <c r="D11" s="5">
        <f t="shared" si="2"/>
        <v>55.2</v>
      </c>
      <c r="E11" s="3">
        <f t="shared" si="3"/>
        <v>62.1</v>
      </c>
      <c r="G11" s="82"/>
      <c r="H11" s="82"/>
      <c r="I11" s="14">
        <v>44193</v>
      </c>
      <c r="K11" s="15" t="s">
        <v>24</v>
      </c>
      <c r="L11" s="18"/>
      <c r="M11" s="18"/>
      <c r="N11" s="14">
        <v>44715</v>
      </c>
      <c r="O11" s="18"/>
      <c r="P11" s="18"/>
      <c r="R11" s="20" t="s">
        <v>33</v>
      </c>
      <c r="S11" s="11">
        <f t="shared" si="0"/>
        <v>8</v>
      </c>
    </row>
    <row r="12" spans="1:19" x14ac:dyDescent="0.25">
      <c r="A12" s="42">
        <v>34</v>
      </c>
      <c r="B12" s="11">
        <f>($B$5/37.5)*'Bank Holiday Tables'!$A12</f>
        <v>6.8000000000000007</v>
      </c>
      <c r="C12" s="5">
        <f t="shared" si="1"/>
        <v>47.599999999999994</v>
      </c>
      <c r="D12" s="5">
        <f t="shared" si="2"/>
        <v>54.400000000000006</v>
      </c>
      <c r="E12" s="3">
        <f t="shared" si="3"/>
        <v>61.2</v>
      </c>
      <c r="G12" s="82"/>
      <c r="H12" s="82"/>
      <c r="I12" s="14">
        <v>44197</v>
      </c>
      <c r="K12" s="15" t="s">
        <v>21</v>
      </c>
      <c r="L12" s="14">
        <v>44074</v>
      </c>
      <c r="M12" s="6">
        <v>44438</v>
      </c>
      <c r="N12" s="14">
        <v>44802</v>
      </c>
      <c r="O12" s="6">
        <v>45166</v>
      </c>
      <c r="P12" s="14">
        <v>45530</v>
      </c>
      <c r="R12" s="20" t="s">
        <v>34</v>
      </c>
      <c r="S12" s="11">
        <f t="shared" si="0"/>
        <v>7</v>
      </c>
    </row>
    <row r="13" spans="1:19" x14ac:dyDescent="0.25">
      <c r="A13" s="42">
        <v>33.5</v>
      </c>
      <c r="B13" s="11">
        <f>($B$5/37.5)*'Bank Holiday Tables'!$A13</f>
        <v>6.7</v>
      </c>
      <c r="C13" s="5">
        <f t="shared" si="1"/>
        <v>46.9</v>
      </c>
      <c r="D13" s="5">
        <f t="shared" si="2"/>
        <v>53.6</v>
      </c>
      <c r="E13" s="3">
        <f t="shared" si="3"/>
        <v>60.300000000000004</v>
      </c>
      <c r="G13" s="80" t="s">
        <v>28</v>
      </c>
      <c r="H13" s="81">
        <f>COUNT(I13:I20)</f>
        <v>8</v>
      </c>
      <c r="I13" s="6">
        <v>44288</v>
      </c>
      <c r="K13" s="15" t="s">
        <v>74</v>
      </c>
      <c r="L13" s="18"/>
      <c r="M13" s="18"/>
      <c r="N13" s="14">
        <v>44823</v>
      </c>
      <c r="O13" s="18"/>
      <c r="P13" s="18"/>
    </row>
    <row r="14" spans="1:19" x14ac:dyDescent="0.25">
      <c r="A14" s="42">
        <v>33</v>
      </c>
      <c r="B14" s="11">
        <f>($B$5/37.5)*'Bank Holiday Tables'!$A14</f>
        <v>6.6000000000000005</v>
      </c>
      <c r="C14" s="5">
        <f t="shared" si="1"/>
        <v>46.199999999999996</v>
      </c>
      <c r="D14" s="5">
        <f t="shared" si="2"/>
        <v>52.800000000000004</v>
      </c>
      <c r="E14" s="3">
        <f t="shared" si="3"/>
        <v>59.4</v>
      </c>
      <c r="G14" s="80"/>
      <c r="H14" s="81"/>
      <c r="I14" s="6">
        <v>44291</v>
      </c>
      <c r="K14" s="15" t="s">
        <v>22</v>
      </c>
      <c r="L14" s="14">
        <v>44190</v>
      </c>
      <c r="M14" s="6">
        <v>44557</v>
      </c>
      <c r="N14" s="14">
        <v>44921</v>
      </c>
      <c r="O14" s="6">
        <v>45285</v>
      </c>
      <c r="P14" s="14">
        <v>45651</v>
      </c>
    </row>
    <row r="15" spans="1:19" x14ac:dyDescent="0.25">
      <c r="A15" s="42">
        <v>32.5</v>
      </c>
      <c r="B15" s="11">
        <f>($B$5/37.5)*'Bank Holiday Tables'!$A15</f>
        <v>6.5</v>
      </c>
      <c r="C15" s="5">
        <f t="shared" si="1"/>
        <v>45.5</v>
      </c>
      <c r="D15" s="5">
        <f t="shared" si="2"/>
        <v>52</v>
      </c>
      <c r="E15" s="3">
        <f t="shared" si="3"/>
        <v>58.5</v>
      </c>
      <c r="G15" s="80"/>
      <c r="H15" s="81"/>
      <c r="I15" s="6">
        <v>44319</v>
      </c>
      <c r="K15" s="17" t="s">
        <v>23</v>
      </c>
      <c r="L15" s="14">
        <v>44193</v>
      </c>
      <c r="M15" s="6">
        <v>44558</v>
      </c>
      <c r="N15" s="14">
        <v>44922</v>
      </c>
      <c r="O15" s="6">
        <v>45286</v>
      </c>
      <c r="P15" s="14">
        <v>45652</v>
      </c>
    </row>
    <row r="16" spans="1:19" x14ac:dyDescent="0.25">
      <c r="A16" s="42">
        <v>32</v>
      </c>
      <c r="B16" s="11">
        <f>($B$5/37.5)*'Bank Holiday Tables'!$A16</f>
        <v>6.4</v>
      </c>
      <c r="C16" s="5">
        <f t="shared" si="1"/>
        <v>44.8</v>
      </c>
      <c r="D16" s="5">
        <f t="shared" si="2"/>
        <v>51.2</v>
      </c>
      <c r="E16" s="3">
        <f t="shared" si="3"/>
        <v>57.6</v>
      </c>
      <c r="G16" s="80"/>
      <c r="H16" s="81"/>
      <c r="I16" s="6">
        <v>44347</v>
      </c>
    </row>
    <row r="17" spans="1:11" x14ac:dyDescent="0.25">
      <c r="A17" s="42">
        <v>31.5</v>
      </c>
      <c r="B17" s="11">
        <f>($B$5/37.5)*'Bank Holiday Tables'!$A17</f>
        <v>6.3000000000000007</v>
      </c>
      <c r="C17" s="5">
        <f t="shared" si="1"/>
        <v>44.099999999999994</v>
      </c>
      <c r="D17" s="5">
        <f t="shared" si="2"/>
        <v>50.400000000000006</v>
      </c>
      <c r="E17" s="3">
        <f t="shared" si="3"/>
        <v>56.7</v>
      </c>
      <c r="G17" s="80"/>
      <c r="H17" s="81"/>
      <c r="I17" s="6">
        <v>44438</v>
      </c>
    </row>
    <row r="18" spans="1:11" ht="15" customHeight="1" x14ac:dyDescent="0.25">
      <c r="A18" s="42">
        <v>31</v>
      </c>
      <c r="B18" s="11">
        <f>($B$5/37.5)*'Bank Holiday Tables'!$A18</f>
        <v>6.2</v>
      </c>
      <c r="C18" s="5">
        <f t="shared" si="1"/>
        <v>43.4</v>
      </c>
      <c r="D18" s="5">
        <f t="shared" si="2"/>
        <v>49.6</v>
      </c>
      <c r="E18" s="3">
        <f t="shared" si="3"/>
        <v>55.800000000000004</v>
      </c>
      <c r="G18" s="80"/>
      <c r="H18" s="81"/>
      <c r="I18" s="6">
        <v>44557</v>
      </c>
      <c r="K18" s="79" t="s">
        <v>46</v>
      </c>
    </row>
    <row r="19" spans="1:11" ht="15" customHeight="1" x14ac:dyDescent="0.25">
      <c r="A19" s="42">
        <v>30.5</v>
      </c>
      <c r="B19" s="11">
        <f>($B$5/37.5)*'Bank Holiday Tables'!$A19</f>
        <v>6.1000000000000005</v>
      </c>
      <c r="C19" s="5">
        <f t="shared" si="1"/>
        <v>42.699999999999996</v>
      </c>
      <c r="D19" s="5">
        <f t="shared" si="2"/>
        <v>48.800000000000004</v>
      </c>
      <c r="E19" s="3">
        <f t="shared" si="3"/>
        <v>54.9</v>
      </c>
      <c r="G19" s="80"/>
      <c r="H19" s="81"/>
      <c r="I19" s="6">
        <v>44558</v>
      </c>
      <c r="K19" s="79"/>
    </row>
    <row r="20" spans="1:11" ht="15" customHeight="1" x14ac:dyDescent="0.25">
      <c r="A20" s="42">
        <v>30</v>
      </c>
      <c r="B20" s="11">
        <f>($B$5/37.5)*'Bank Holiday Tables'!$A20</f>
        <v>6</v>
      </c>
      <c r="C20" s="5">
        <f t="shared" si="1"/>
        <v>42</v>
      </c>
      <c r="D20" s="5">
        <f t="shared" si="2"/>
        <v>48</v>
      </c>
      <c r="E20" s="3">
        <f t="shared" si="3"/>
        <v>54</v>
      </c>
      <c r="G20" s="80"/>
      <c r="H20" s="81"/>
      <c r="I20" s="6">
        <v>44564</v>
      </c>
      <c r="K20" s="79"/>
    </row>
    <row r="21" spans="1:11" ht="15" customHeight="1" x14ac:dyDescent="0.25">
      <c r="A21" s="42">
        <v>29.5</v>
      </c>
      <c r="B21" s="11">
        <f>($B$5/37.5)*'Bank Holiday Tables'!$A21</f>
        <v>5.9</v>
      </c>
      <c r="C21" s="5">
        <f t="shared" si="1"/>
        <v>41.3</v>
      </c>
      <c r="D21" s="5">
        <f t="shared" si="2"/>
        <v>47.2</v>
      </c>
      <c r="E21" s="3">
        <f t="shared" si="3"/>
        <v>53.1</v>
      </c>
      <c r="G21" s="80" t="s">
        <v>29</v>
      </c>
      <c r="H21" s="81">
        <f>COUNT(I21:I30)</f>
        <v>10</v>
      </c>
      <c r="I21" s="14">
        <v>44666</v>
      </c>
      <c r="K21" s="79"/>
    </row>
    <row r="22" spans="1:11" ht="15" customHeight="1" x14ac:dyDescent="0.25">
      <c r="A22" s="42">
        <v>29</v>
      </c>
      <c r="B22" s="11">
        <f>($B$5/37.5)*'Bank Holiday Tables'!$A22</f>
        <v>5.8000000000000007</v>
      </c>
      <c r="C22" s="5">
        <f t="shared" si="1"/>
        <v>40.599999999999994</v>
      </c>
      <c r="D22" s="5">
        <f t="shared" si="2"/>
        <v>46.400000000000006</v>
      </c>
      <c r="E22" s="3">
        <f t="shared" si="3"/>
        <v>52.2</v>
      </c>
      <c r="G22" s="80"/>
      <c r="H22" s="81"/>
      <c r="I22" s="14">
        <v>44669</v>
      </c>
      <c r="K22" s="79"/>
    </row>
    <row r="23" spans="1:11" ht="15" customHeight="1" x14ac:dyDescent="0.25">
      <c r="A23" s="42">
        <v>28.5</v>
      </c>
      <c r="B23" s="11">
        <f>($B$5/37.5)*'Bank Holiday Tables'!$A23</f>
        <v>5.7</v>
      </c>
      <c r="C23" s="5">
        <f t="shared" si="1"/>
        <v>39.9</v>
      </c>
      <c r="D23" s="5">
        <f t="shared" si="2"/>
        <v>45.6</v>
      </c>
      <c r="E23" s="3">
        <f t="shared" si="3"/>
        <v>51.300000000000004</v>
      </c>
      <c r="G23" s="80"/>
      <c r="H23" s="81"/>
      <c r="I23" s="14">
        <v>44683</v>
      </c>
      <c r="K23" s="79"/>
    </row>
    <row r="24" spans="1:11" ht="15" customHeight="1" x14ac:dyDescent="0.25">
      <c r="A24" s="42">
        <v>28</v>
      </c>
      <c r="B24" s="11">
        <f>($B$5/37.5)*'Bank Holiday Tables'!$A24</f>
        <v>5.6000000000000005</v>
      </c>
      <c r="C24" s="5">
        <f t="shared" si="1"/>
        <v>39.199999999999996</v>
      </c>
      <c r="D24" s="5">
        <f t="shared" si="2"/>
        <v>44.800000000000004</v>
      </c>
      <c r="E24" s="3">
        <f t="shared" si="3"/>
        <v>50.4</v>
      </c>
      <c r="G24" s="80"/>
      <c r="H24" s="81"/>
      <c r="I24" s="14">
        <v>44714</v>
      </c>
      <c r="K24" s="79"/>
    </row>
    <row r="25" spans="1:11" ht="15" customHeight="1" x14ac:dyDescent="0.25">
      <c r="A25" s="42">
        <v>27.5</v>
      </c>
      <c r="B25" s="11">
        <f>($B$5/37.5)*'Bank Holiday Tables'!$A25</f>
        <v>5.5</v>
      </c>
      <c r="C25" s="5">
        <f t="shared" si="1"/>
        <v>38.5</v>
      </c>
      <c r="D25" s="5">
        <f t="shared" si="2"/>
        <v>44</v>
      </c>
      <c r="E25" s="3">
        <f t="shared" si="3"/>
        <v>49.5</v>
      </c>
      <c r="G25" s="80"/>
      <c r="H25" s="81"/>
      <c r="I25" s="14">
        <v>44715</v>
      </c>
      <c r="K25" s="79"/>
    </row>
    <row r="26" spans="1:11" x14ac:dyDescent="0.25">
      <c r="A26" s="42">
        <v>27</v>
      </c>
      <c r="B26" s="11">
        <f>($B$5/37.5)*'Bank Holiday Tables'!$A26</f>
        <v>5.4</v>
      </c>
      <c r="C26" s="5">
        <f t="shared" si="1"/>
        <v>37.799999999999997</v>
      </c>
      <c r="D26" s="5">
        <f t="shared" si="2"/>
        <v>43.2</v>
      </c>
      <c r="E26" s="3">
        <f t="shared" si="3"/>
        <v>48.6</v>
      </c>
      <c r="G26" s="80"/>
      <c r="H26" s="81"/>
      <c r="I26" s="14">
        <v>44802</v>
      </c>
    </row>
    <row r="27" spans="1:11" x14ac:dyDescent="0.25">
      <c r="A27" s="42">
        <v>26.5</v>
      </c>
      <c r="B27" s="11">
        <f>($B$5/37.5)*'Bank Holiday Tables'!$A27</f>
        <v>5.3000000000000007</v>
      </c>
      <c r="C27" s="5">
        <f t="shared" si="1"/>
        <v>37.099999999999994</v>
      </c>
      <c r="D27" s="5">
        <f t="shared" si="2"/>
        <v>42.400000000000006</v>
      </c>
      <c r="E27" s="3">
        <f t="shared" si="3"/>
        <v>47.7</v>
      </c>
      <c r="G27" s="80"/>
      <c r="H27" s="81"/>
      <c r="I27" s="14">
        <v>44823</v>
      </c>
    </row>
    <row r="28" spans="1:11" x14ac:dyDescent="0.25">
      <c r="A28" s="42">
        <v>26</v>
      </c>
      <c r="B28" s="11">
        <f>($B$5/37.5)*'Bank Holiday Tables'!$A28</f>
        <v>5.2</v>
      </c>
      <c r="C28" s="5">
        <f t="shared" si="1"/>
        <v>36.4</v>
      </c>
      <c r="D28" s="5">
        <f t="shared" si="2"/>
        <v>41.6</v>
      </c>
      <c r="E28" s="3">
        <f t="shared" si="3"/>
        <v>46.800000000000004</v>
      </c>
      <c r="G28" s="80"/>
      <c r="H28" s="81"/>
      <c r="I28" s="14">
        <v>44921</v>
      </c>
    </row>
    <row r="29" spans="1:11" x14ac:dyDescent="0.25">
      <c r="A29" s="42">
        <v>25.5</v>
      </c>
      <c r="B29" s="11">
        <f>($B$5/37.5)*'Bank Holiday Tables'!$A29</f>
        <v>5.1000000000000005</v>
      </c>
      <c r="C29" s="5">
        <f t="shared" si="1"/>
        <v>35.699999999999996</v>
      </c>
      <c r="D29" s="5">
        <f t="shared" si="2"/>
        <v>40.800000000000004</v>
      </c>
      <c r="E29" s="3">
        <f t="shared" si="3"/>
        <v>45.9</v>
      </c>
      <c r="G29" s="80"/>
      <c r="H29" s="81"/>
      <c r="I29" s="14">
        <v>44922</v>
      </c>
    </row>
    <row r="30" spans="1:11" x14ac:dyDescent="0.25">
      <c r="A30" s="42">
        <v>25</v>
      </c>
      <c r="B30" s="11">
        <f>($B$5/37.5)*'Bank Holiday Tables'!$A30</f>
        <v>5</v>
      </c>
      <c r="C30" s="5">
        <f t="shared" si="1"/>
        <v>35</v>
      </c>
      <c r="D30" s="5">
        <f t="shared" si="2"/>
        <v>40</v>
      </c>
      <c r="E30" s="3">
        <f t="shared" si="3"/>
        <v>45</v>
      </c>
      <c r="G30" s="80"/>
      <c r="H30" s="81"/>
      <c r="I30" s="14">
        <v>44928</v>
      </c>
    </row>
    <row r="31" spans="1:11" x14ac:dyDescent="0.25">
      <c r="A31" s="42">
        <v>24.5</v>
      </c>
      <c r="B31" s="11">
        <f>($B$5/37.5)*'Bank Holiday Tables'!$A31</f>
        <v>4.9000000000000004</v>
      </c>
      <c r="C31" s="5">
        <f t="shared" si="1"/>
        <v>34.299999999999997</v>
      </c>
      <c r="D31" s="5">
        <f t="shared" si="2"/>
        <v>39.200000000000003</v>
      </c>
      <c r="E31" s="3">
        <f t="shared" si="3"/>
        <v>44.1</v>
      </c>
      <c r="G31" s="80" t="s">
        <v>30</v>
      </c>
      <c r="H31" s="81">
        <f>COUNT(I31:I40)</f>
        <v>10</v>
      </c>
      <c r="I31" s="6">
        <v>45023</v>
      </c>
    </row>
    <row r="32" spans="1:11" x14ac:dyDescent="0.25">
      <c r="A32" s="42">
        <v>24</v>
      </c>
      <c r="B32" s="11">
        <f>($B$5/37.5)*'Bank Holiday Tables'!$A32</f>
        <v>4.8000000000000007</v>
      </c>
      <c r="C32" s="5">
        <f t="shared" si="1"/>
        <v>33.599999999999994</v>
      </c>
      <c r="D32" s="5">
        <f t="shared" si="2"/>
        <v>38.400000000000006</v>
      </c>
      <c r="E32" s="3">
        <f t="shared" si="3"/>
        <v>43.2</v>
      </c>
      <c r="G32" s="80"/>
      <c r="H32" s="81"/>
      <c r="I32" s="6">
        <v>45026</v>
      </c>
    </row>
    <row r="33" spans="1:9" x14ac:dyDescent="0.25">
      <c r="A33" s="42">
        <v>23.5</v>
      </c>
      <c r="B33" s="11">
        <f>($B$5/37.5)*'Bank Holiday Tables'!$A33</f>
        <v>4.7</v>
      </c>
      <c r="C33" s="5">
        <f t="shared" si="1"/>
        <v>32.9</v>
      </c>
      <c r="D33" s="5">
        <f t="shared" si="2"/>
        <v>37.6</v>
      </c>
      <c r="E33" s="3">
        <f t="shared" si="3"/>
        <v>42.300000000000004</v>
      </c>
      <c r="G33" s="80"/>
      <c r="H33" s="81"/>
      <c r="I33" s="6">
        <v>45047</v>
      </c>
    </row>
    <row r="34" spans="1:9" x14ac:dyDescent="0.25">
      <c r="A34" s="42">
        <v>23</v>
      </c>
      <c r="B34" s="11">
        <f>($B$5/37.5)*'Bank Holiday Tables'!$A34</f>
        <v>4.6000000000000005</v>
      </c>
      <c r="C34" s="5">
        <f t="shared" si="1"/>
        <v>32.199999999999996</v>
      </c>
      <c r="D34" s="5">
        <f t="shared" si="2"/>
        <v>36.800000000000004</v>
      </c>
      <c r="E34" s="3">
        <f t="shared" si="3"/>
        <v>41.4</v>
      </c>
      <c r="G34" s="80"/>
      <c r="H34" s="81"/>
      <c r="I34" s="6">
        <v>45054</v>
      </c>
    </row>
    <row r="35" spans="1:9" x14ac:dyDescent="0.25">
      <c r="A35" s="42">
        <v>22.5</v>
      </c>
      <c r="B35" s="11">
        <f>($B$5/37.5)*'Bank Holiday Tables'!$A35</f>
        <v>4.5</v>
      </c>
      <c r="C35" s="5">
        <f t="shared" si="1"/>
        <v>31.499999999999996</v>
      </c>
      <c r="D35" s="5">
        <f t="shared" si="2"/>
        <v>36</v>
      </c>
      <c r="E35" s="3">
        <f t="shared" si="3"/>
        <v>40.5</v>
      </c>
      <c r="G35" s="80"/>
      <c r="H35" s="81"/>
      <c r="I35" s="6">
        <v>45075</v>
      </c>
    </row>
    <row r="36" spans="1:9" x14ac:dyDescent="0.25">
      <c r="A36" s="42">
        <v>22</v>
      </c>
      <c r="B36" s="11">
        <f>($B$5/37.5)*'Bank Holiday Tables'!$A36</f>
        <v>4.4000000000000004</v>
      </c>
      <c r="C36" s="5">
        <f t="shared" si="1"/>
        <v>30.799999999999997</v>
      </c>
      <c r="D36" s="5">
        <f t="shared" si="2"/>
        <v>35.200000000000003</v>
      </c>
      <c r="E36" s="3">
        <f t="shared" si="3"/>
        <v>39.6</v>
      </c>
      <c r="G36" s="80"/>
      <c r="H36" s="81"/>
      <c r="I36" s="6">
        <v>45166</v>
      </c>
    </row>
    <row r="37" spans="1:9" x14ac:dyDescent="0.25">
      <c r="A37" s="42">
        <v>21.5</v>
      </c>
      <c r="B37" s="11">
        <f>($B$5/37.5)*'Bank Holiday Tables'!$A37</f>
        <v>4.3</v>
      </c>
      <c r="C37" s="5">
        <f t="shared" si="1"/>
        <v>30.099999999999998</v>
      </c>
      <c r="D37" s="5">
        <f t="shared" si="2"/>
        <v>34.4</v>
      </c>
      <c r="E37" s="3">
        <f t="shared" si="3"/>
        <v>38.700000000000003</v>
      </c>
      <c r="G37" s="80"/>
      <c r="H37" s="81"/>
      <c r="I37" s="6">
        <v>45285</v>
      </c>
    </row>
    <row r="38" spans="1:9" x14ac:dyDescent="0.25">
      <c r="A38" s="42">
        <v>21</v>
      </c>
      <c r="B38" s="11">
        <f>($B$5/37.5)*'Bank Holiday Tables'!$A38</f>
        <v>4.2</v>
      </c>
      <c r="C38" s="5">
        <f t="shared" si="1"/>
        <v>29.4</v>
      </c>
      <c r="D38" s="5">
        <f t="shared" si="2"/>
        <v>33.6</v>
      </c>
      <c r="E38" s="3">
        <f t="shared" si="3"/>
        <v>37.800000000000004</v>
      </c>
      <c r="G38" s="80"/>
      <c r="H38" s="81"/>
      <c r="I38" s="6">
        <v>45286</v>
      </c>
    </row>
    <row r="39" spans="1:9" x14ac:dyDescent="0.25">
      <c r="A39" s="42">
        <v>20.5</v>
      </c>
      <c r="B39" s="11">
        <f>($B$5/37.5)*'Bank Holiday Tables'!$A39</f>
        <v>4.1000000000000005</v>
      </c>
      <c r="C39" s="5">
        <f t="shared" si="1"/>
        <v>28.7</v>
      </c>
      <c r="D39" s="5">
        <f t="shared" si="2"/>
        <v>32.800000000000004</v>
      </c>
      <c r="E39" s="3">
        <f t="shared" si="3"/>
        <v>36.9</v>
      </c>
      <c r="G39" s="80"/>
      <c r="H39" s="81"/>
      <c r="I39" s="6">
        <v>45292</v>
      </c>
    </row>
    <row r="40" spans="1:9" x14ac:dyDescent="0.25">
      <c r="A40" s="42">
        <v>20</v>
      </c>
      <c r="B40" s="11">
        <f>($B$5/37.5)*'Bank Holiday Tables'!$A40</f>
        <v>4</v>
      </c>
      <c r="C40" s="5">
        <f t="shared" si="1"/>
        <v>28</v>
      </c>
      <c r="D40" s="5">
        <f t="shared" si="2"/>
        <v>32</v>
      </c>
      <c r="E40" s="3">
        <f t="shared" si="3"/>
        <v>36</v>
      </c>
      <c r="G40" s="80"/>
      <c r="H40" s="81"/>
      <c r="I40" s="6">
        <v>45380</v>
      </c>
    </row>
    <row r="41" spans="1:9" x14ac:dyDescent="0.25">
      <c r="A41" s="42">
        <v>19.5</v>
      </c>
      <c r="B41" s="11">
        <f>($B$5/37.5)*'Bank Holiday Tables'!$A41</f>
        <v>3.9000000000000004</v>
      </c>
      <c r="C41" s="5">
        <f t="shared" si="1"/>
        <v>27.299999999999997</v>
      </c>
      <c r="D41" s="5">
        <f t="shared" si="2"/>
        <v>31.200000000000003</v>
      </c>
      <c r="E41" s="3">
        <f t="shared" si="3"/>
        <v>35.1</v>
      </c>
      <c r="G41" s="80" t="s">
        <v>31</v>
      </c>
      <c r="H41" s="81">
        <f>COUNT(I41:I47)</f>
        <v>7</v>
      </c>
      <c r="I41" s="14">
        <v>45383</v>
      </c>
    </row>
    <row r="42" spans="1:9" x14ac:dyDescent="0.25">
      <c r="A42" s="42">
        <v>19</v>
      </c>
      <c r="B42" s="11">
        <f>($B$5/37.5)*'Bank Holiday Tables'!$A42</f>
        <v>3.8000000000000003</v>
      </c>
      <c r="C42" s="5">
        <f t="shared" si="1"/>
        <v>26.599999999999998</v>
      </c>
      <c r="D42" s="5">
        <f t="shared" si="2"/>
        <v>30.400000000000002</v>
      </c>
      <c r="E42" s="3">
        <f t="shared" si="3"/>
        <v>34.200000000000003</v>
      </c>
      <c r="G42" s="80"/>
      <c r="H42" s="81"/>
      <c r="I42" s="14">
        <v>45418</v>
      </c>
    </row>
    <row r="43" spans="1:9" x14ac:dyDescent="0.25">
      <c r="A43" s="42">
        <v>18.5</v>
      </c>
      <c r="B43" s="11">
        <f>($B$5/37.5)*'Bank Holiday Tables'!$A43</f>
        <v>3.7</v>
      </c>
      <c r="C43" s="5">
        <f t="shared" si="1"/>
        <v>25.9</v>
      </c>
      <c r="D43" s="5">
        <f t="shared" si="2"/>
        <v>29.6</v>
      </c>
      <c r="E43" s="3">
        <f t="shared" si="3"/>
        <v>33.300000000000004</v>
      </c>
      <c r="G43" s="80"/>
      <c r="H43" s="81"/>
      <c r="I43" s="14">
        <v>45439</v>
      </c>
    </row>
    <row r="44" spans="1:9" x14ac:dyDescent="0.25">
      <c r="A44" s="42">
        <v>18</v>
      </c>
      <c r="B44" s="11">
        <f>($B$5/37.5)*'Bank Holiday Tables'!$A44</f>
        <v>3.6</v>
      </c>
      <c r="C44" s="5">
        <f t="shared" si="1"/>
        <v>25.2</v>
      </c>
      <c r="D44" s="5">
        <f t="shared" si="2"/>
        <v>28.8</v>
      </c>
      <c r="E44" s="3">
        <f t="shared" si="3"/>
        <v>32.4</v>
      </c>
      <c r="G44" s="80"/>
      <c r="H44" s="81"/>
      <c r="I44" s="14">
        <v>45530</v>
      </c>
    </row>
    <row r="45" spans="1:9" x14ac:dyDescent="0.25">
      <c r="A45" s="42">
        <v>17.5</v>
      </c>
      <c r="B45" s="11">
        <f>($B$5/37.5)*'Bank Holiday Tables'!$A45</f>
        <v>3.5</v>
      </c>
      <c r="C45" s="5">
        <f t="shared" si="1"/>
        <v>24.5</v>
      </c>
      <c r="D45" s="5">
        <f t="shared" si="2"/>
        <v>28</v>
      </c>
      <c r="E45" s="3">
        <f t="shared" si="3"/>
        <v>31.5</v>
      </c>
      <c r="G45" s="80"/>
      <c r="H45" s="81"/>
      <c r="I45" s="14">
        <v>45651</v>
      </c>
    </row>
    <row r="46" spans="1:9" x14ac:dyDescent="0.25">
      <c r="A46" s="42">
        <v>17</v>
      </c>
      <c r="B46" s="11">
        <f>($B$5/37.5)*'Bank Holiday Tables'!$A46</f>
        <v>3.4000000000000004</v>
      </c>
      <c r="C46" s="5">
        <f t="shared" si="1"/>
        <v>23.799999999999997</v>
      </c>
      <c r="D46" s="5">
        <f t="shared" si="2"/>
        <v>27.200000000000003</v>
      </c>
      <c r="E46" s="3">
        <f t="shared" si="3"/>
        <v>30.6</v>
      </c>
      <c r="G46" s="80"/>
      <c r="H46" s="81"/>
      <c r="I46" s="14">
        <v>45652</v>
      </c>
    </row>
    <row r="47" spans="1:9" x14ac:dyDescent="0.25">
      <c r="A47" s="42">
        <v>16.5</v>
      </c>
      <c r="B47" s="11">
        <f>($B$5/37.5)*'Bank Holiday Tables'!$A47</f>
        <v>3.3000000000000003</v>
      </c>
      <c r="C47" s="5">
        <f t="shared" si="1"/>
        <v>23.099999999999998</v>
      </c>
      <c r="D47" s="5">
        <f t="shared" si="2"/>
        <v>26.400000000000002</v>
      </c>
      <c r="E47" s="3">
        <f t="shared" si="3"/>
        <v>29.7</v>
      </c>
      <c r="G47" s="80"/>
      <c r="H47" s="81">
        <f>COUNT(I47:I54)</f>
        <v>8</v>
      </c>
      <c r="I47" s="14">
        <v>45658</v>
      </c>
    </row>
    <row r="48" spans="1:9" x14ac:dyDescent="0.25">
      <c r="A48" s="42">
        <v>16</v>
      </c>
      <c r="B48" s="11">
        <f>($B$5/37.5)*'Bank Holiday Tables'!$A48</f>
        <v>3.2</v>
      </c>
      <c r="C48" s="5">
        <f t="shared" si="1"/>
        <v>22.4</v>
      </c>
      <c r="D48" s="5">
        <f t="shared" si="2"/>
        <v>25.6</v>
      </c>
      <c r="E48" s="3">
        <f t="shared" si="3"/>
        <v>28.8</v>
      </c>
      <c r="G48" s="80" t="s">
        <v>32</v>
      </c>
      <c r="H48" s="81">
        <f>COUNT(I48:I55)</f>
        <v>8</v>
      </c>
      <c r="I48" s="6">
        <v>45765</v>
      </c>
    </row>
    <row r="49" spans="1:9" x14ac:dyDescent="0.25">
      <c r="A49" s="42">
        <v>15.5</v>
      </c>
      <c r="B49" s="11">
        <f>($B$5/37.5)*'Bank Holiday Tables'!$A49</f>
        <v>3.1</v>
      </c>
      <c r="C49" s="5">
        <f t="shared" si="1"/>
        <v>21.7</v>
      </c>
      <c r="D49" s="5">
        <f t="shared" si="2"/>
        <v>24.8</v>
      </c>
      <c r="E49" s="3">
        <f t="shared" si="3"/>
        <v>27.900000000000002</v>
      </c>
      <c r="G49" s="80"/>
      <c r="H49" s="81"/>
      <c r="I49" s="6">
        <v>45768</v>
      </c>
    </row>
    <row r="50" spans="1:9" x14ac:dyDescent="0.25">
      <c r="A50" s="42">
        <v>15</v>
      </c>
      <c r="B50" s="11">
        <f>($B$5/37.5)*'Bank Holiday Tables'!$A50</f>
        <v>3</v>
      </c>
      <c r="C50" s="5">
        <f t="shared" si="1"/>
        <v>21</v>
      </c>
      <c r="D50" s="5">
        <f t="shared" si="2"/>
        <v>24</v>
      </c>
      <c r="E50" s="3">
        <f t="shared" si="3"/>
        <v>27</v>
      </c>
      <c r="G50" s="80"/>
      <c r="H50" s="81"/>
      <c r="I50" s="6">
        <v>45782</v>
      </c>
    </row>
    <row r="51" spans="1:9" x14ac:dyDescent="0.25">
      <c r="A51" s="42">
        <v>14.5</v>
      </c>
      <c r="B51" s="11">
        <f>($B$5/37.5)*'Bank Holiday Tables'!$A51</f>
        <v>2.9000000000000004</v>
      </c>
      <c r="C51" s="5">
        <f t="shared" si="1"/>
        <v>20.299999999999997</v>
      </c>
      <c r="D51" s="5">
        <f t="shared" si="2"/>
        <v>23.200000000000003</v>
      </c>
      <c r="E51" s="3">
        <f t="shared" si="3"/>
        <v>26.1</v>
      </c>
      <c r="G51" s="80"/>
      <c r="H51" s="81"/>
      <c r="I51" s="6">
        <v>45803</v>
      </c>
    </row>
    <row r="52" spans="1:9" x14ac:dyDescent="0.25">
      <c r="A52" s="42">
        <v>14</v>
      </c>
      <c r="B52" s="11">
        <f>($B$5/37.5)*'Bank Holiday Tables'!$A52</f>
        <v>2.8000000000000003</v>
      </c>
      <c r="C52" s="5">
        <f t="shared" si="1"/>
        <v>19.599999999999998</v>
      </c>
      <c r="D52" s="5">
        <f t="shared" si="2"/>
        <v>22.400000000000002</v>
      </c>
      <c r="E52" s="3">
        <f t="shared" si="3"/>
        <v>25.2</v>
      </c>
      <c r="G52" s="80"/>
      <c r="H52" s="81"/>
      <c r="I52" s="6">
        <v>45894</v>
      </c>
    </row>
    <row r="53" spans="1:9" x14ac:dyDescent="0.25">
      <c r="A53" s="42">
        <v>13.5</v>
      </c>
      <c r="B53" s="11">
        <f>($B$5/37.5)*'Bank Holiday Tables'!$A53</f>
        <v>2.7</v>
      </c>
      <c r="C53" s="5">
        <f t="shared" si="1"/>
        <v>18.899999999999999</v>
      </c>
      <c r="D53" s="5">
        <f t="shared" si="2"/>
        <v>21.6</v>
      </c>
      <c r="E53" s="3">
        <f t="shared" si="3"/>
        <v>24.3</v>
      </c>
      <c r="G53" s="80"/>
      <c r="H53" s="81"/>
      <c r="I53" s="6">
        <v>46016</v>
      </c>
    </row>
    <row r="54" spans="1:9" x14ac:dyDescent="0.25">
      <c r="A54" s="42">
        <v>13</v>
      </c>
      <c r="B54" s="11">
        <f>($B$5/37.5)*'Bank Holiday Tables'!$A54</f>
        <v>2.6</v>
      </c>
      <c r="C54" s="5">
        <f t="shared" si="1"/>
        <v>18.2</v>
      </c>
      <c r="D54" s="5">
        <f t="shared" si="2"/>
        <v>20.8</v>
      </c>
      <c r="E54" s="3">
        <f t="shared" si="3"/>
        <v>23.400000000000002</v>
      </c>
      <c r="G54" s="80"/>
      <c r="H54" s="81"/>
      <c r="I54" s="6">
        <v>46017</v>
      </c>
    </row>
    <row r="55" spans="1:9" x14ac:dyDescent="0.25">
      <c r="A55" s="42">
        <v>12.5</v>
      </c>
      <c r="B55" s="11">
        <f>($B$5/37.5)*'Bank Holiday Tables'!$A55</f>
        <v>2.5</v>
      </c>
      <c r="C55" s="5">
        <f t="shared" si="1"/>
        <v>17.5</v>
      </c>
      <c r="D55" s="5">
        <f t="shared" si="2"/>
        <v>20</v>
      </c>
      <c r="E55" s="3">
        <f t="shared" si="3"/>
        <v>22.5</v>
      </c>
      <c r="G55" s="80"/>
      <c r="H55" s="81">
        <f>COUNT(I55:I62)</f>
        <v>8</v>
      </c>
      <c r="I55" s="6">
        <v>46023</v>
      </c>
    </row>
    <row r="56" spans="1:9" x14ac:dyDescent="0.25">
      <c r="A56" s="42">
        <v>12</v>
      </c>
      <c r="B56" s="11">
        <f>($B$5/37.5)*'Bank Holiday Tables'!$A56</f>
        <v>2.4000000000000004</v>
      </c>
      <c r="C56" s="5">
        <f t="shared" si="1"/>
        <v>16.799999999999997</v>
      </c>
      <c r="D56" s="5">
        <f t="shared" si="2"/>
        <v>19.200000000000003</v>
      </c>
      <c r="E56" s="3">
        <f t="shared" si="3"/>
        <v>21.6</v>
      </c>
      <c r="G56" s="80" t="s">
        <v>33</v>
      </c>
      <c r="H56" s="81">
        <f>COUNT(I56:I63)</f>
        <v>8</v>
      </c>
      <c r="I56" s="14">
        <v>46115</v>
      </c>
    </row>
    <row r="57" spans="1:9" x14ac:dyDescent="0.25">
      <c r="A57" s="42">
        <v>11.5</v>
      </c>
      <c r="B57" s="11">
        <f>($B$5/37.5)*'Bank Holiday Tables'!$A57</f>
        <v>2.3000000000000003</v>
      </c>
      <c r="C57" s="5">
        <f t="shared" si="1"/>
        <v>16.099999999999998</v>
      </c>
      <c r="D57" s="5">
        <f t="shared" si="2"/>
        <v>18.400000000000002</v>
      </c>
      <c r="E57" s="3">
        <f t="shared" si="3"/>
        <v>20.7</v>
      </c>
      <c r="G57" s="80"/>
      <c r="H57" s="81"/>
      <c r="I57" s="14">
        <v>46118</v>
      </c>
    </row>
    <row r="58" spans="1:9" x14ac:dyDescent="0.25">
      <c r="A58" s="42">
        <v>11</v>
      </c>
      <c r="B58" s="11">
        <f>($B$5/37.5)*'Bank Holiday Tables'!$A58</f>
        <v>2.2000000000000002</v>
      </c>
      <c r="C58" s="5">
        <f t="shared" si="1"/>
        <v>15.399999999999999</v>
      </c>
      <c r="D58" s="5">
        <f t="shared" si="2"/>
        <v>17.600000000000001</v>
      </c>
      <c r="E58" s="3">
        <f t="shared" si="3"/>
        <v>19.8</v>
      </c>
      <c r="G58" s="80"/>
      <c r="H58" s="81"/>
      <c r="I58" s="14">
        <v>46146</v>
      </c>
    </row>
    <row r="59" spans="1:9" x14ac:dyDescent="0.25">
      <c r="A59" s="42">
        <v>10.5</v>
      </c>
      <c r="B59" s="11">
        <f>($B$5/37.5)*'Bank Holiday Tables'!$A59</f>
        <v>2.1</v>
      </c>
      <c r="C59" s="5">
        <f t="shared" si="1"/>
        <v>14.7</v>
      </c>
      <c r="D59" s="5">
        <f t="shared" si="2"/>
        <v>16.8</v>
      </c>
      <c r="E59" s="3">
        <f t="shared" si="3"/>
        <v>18.900000000000002</v>
      </c>
      <c r="G59" s="80"/>
      <c r="H59" s="81"/>
      <c r="I59" s="14">
        <v>46167</v>
      </c>
    </row>
    <row r="60" spans="1:9" x14ac:dyDescent="0.25">
      <c r="A60" s="42">
        <v>10</v>
      </c>
      <c r="B60" s="11">
        <f>($B$5/37.5)*'Bank Holiday Tables'!$A60</f>
        <v>2</v>
      </c>
      <c r="C60" s="5">
        <f t="shared" si="1"/>
        <v>14</v>
      </c>
      <c r="D60" s="5">
        <f t="shared" si="2"/>
        <v>16</v>
      </c>
      <c r="E60" s="3">
        <f t="shared" si="3"/>
        <v>18</v>
      </c>
      <c r="G60" s="80"/>
      <c r="H60" s="81"/>
      <c r="I60" s="14">
        <v>46265</v>
      </c>
    </row>
    <row r="61" spans="1:9" x14ac:dyDescent="0.25">
      <c r="A61" s="42">
        <v>9.5</v>
      </c>
      <c r="B61" s="11">
        <f>($B$5/37.5)*'Bank Holiday Tables'!$A61</f>
        <v>1.9000000000000001</v>
      </c>
      <c r="C61" s="5">
        <f t="shared" si="1"/>
        <v>13.299999999999999</v>
      </c>
      <c r="D61" s="5">
        <f t="shared" si="2"/>
        <v>15.200000000000001</v>
      </c>
      <c r="E61" s="3">
        <f t="shared" si="3"/>
        <v>17.100000000000001</v>
      </c>
      <c r="G61" s="80"/>
      <c r="H61" s="81"/>
      <c r="I61" s="14">
        <v>46381</v>
      </c>
    </row>
    <row r="62" spans="1:9" x14ac:dyDescent="0.25">
      <c r="A62" s="42">
        <v>9</v>
      </c>
      <c r="B62" s="11">
        <f>($B$5/37.5)*'Bank Holiday Tables'!$A62</f>
        <v>1.8</v>
      </c>
      <c r="C62" s="5">
        <f t="shared" si="1"/>
        <v>12.6</v>
      </c>
      <c r="D62" s="5">
        <f t="shared" si="2"/>
        <v>14.4</v>
      </c>
      <c r="E62" s="3">
        <f t="shared" si="3"/>
        <v>16.2</v>
      </c>
      <c r="G62" s="80"/>
      <c r="H62" s="81"/>
      <c r="I62" s="14">
        <v>46384</v>
      </c>
    </row>
    <row r="63" spans="1:9" x14ac:dyDescent="0.25">
      <c r="A63" s="42">
        <v>8.5</v>
      </c>
      <c r="B63" s="11">
        <f>($B$5/37.5)*'Bank Holiday Tables'!$A63</f>
        <v>1.7000000000000002</v>
      </c>
      <c r="C63" s="5">
        <f t="shared" si="1"/>
        <v>11.899999999999999</v>
      </c>
      <c r="D63" s="5">
        <f t="shared" si="2"/>
        <v>13.600000000000001</v>
      </c>
      <c r="E63" s="3">
        <f t="shared" si="3"/>
        <v>15.3</v>
      </c>
      <c r="G63" s="80"/>
      <c r="H63" s="81">
        <f>COUNT(I63:I70)</f>
        <v>8</v>
      </c>
      <c r="I63" s="14">
        <v>46388</v>
      </c>
    </row>
    <row r="64" spans="1:9" x14ac:dyDescent="0.25">
      <c r="A64" s="42">
        <v>8</v>
      </c>
      <c r="B64" s="11">
        <f>($B$5/37.5)*'Bank Holiday Tables'!$A64</f>
        <v>1.6</v>
      </c>
      <c r="C64" s="5">
        <f t="shared" si="1"/>
        <v>11.2</v>
      </c>
      <c r="D64" s="5">
        <f t="shared" si="2"/>
        <v>12.8</v>
      </c>
      <c r="E64" s="3">
        <f t="shared" si="3"/>
        <v>14.4</v>
      </c>
      <c r="G64" s="80" t="s">
        <v>34</v>
      </c>
      <c r="H64" s="81">
        <f>COUNT(I64:I70)</f>
        <v>7</v>
      </c>
      <c r="I64" s="6">
        <v>46472</v>
      </c>
    </row>
    <row r="65" spans="1:9" x14ac:dyDescent="0.25">
      <c r="A65" s="42">
        <v>7.5</v>
      </c>
      <c r="B65" s="11">
        <f>($B$5/37.5)*'Bank Holiday Tables'!$A65</f>
        <v>1.5</v>
      </c>
      <c r="C65" s="5">
        <f t="shared" si="1"/>
        <v>10.5</v>
      </c>
      <c r="D65" s="5">
        <f t="shared" si="2"/>
        <v>12</v>
      </c>
      <c r="E65" s="3">
        <f t="shared" si="3"/>
        <v>13.5</v>
      </c>
      <c r="G65" s="80"/>
      <c r="H65" s="81"/>
      <c r="I65" s="6">
        <v>46475</v>
      </c>
    </row>
    <row r="66" spans="1:9" x14ac:dyDescent="0.25">
      <c r="A66" s="42">
        <v>7</v>
      </c>
      <c r="B66" s="11">
        <f>($B$5/37.5)*'Bank Holiday Tables'!$A66</f>
        <v>1.4000000000000001</v>
      </c>
      <c r="C66" s="5">
        <f t="shared" si="1"/>
        <v>9.7999999999999989</v>
      </c>
      <c r="D66" s="5">
        <f t="shared" si="2"/>
        <v>11.200000000000001</v>
      </c>
      <c r="E66" s="3">
        <f t="shared" si="3"/>
        <v>12.6</v>
      </c>
      <c r="G66" s="80"/>
      <c r="H66" s="81"/>
      <c r="I66" s="6">
        <v>46510</v>
      </c>
    </row>
    <row r="67" spans="1:9" x14ac:dyDescent="0.25">
      <c r="A67" s="42">
        <v>6.5</v>
      </c>
      <c r="B67" s="11">
        <f>($B$5/37.5)*'Bank Holiday Tables'!$A67</f>
        <v>1.3</v>
      </c>
      <c r="C67" s="5">
        <f t="shared" si="1"/>
        <v>9.1</v>
      </c>
      <c r="D67" s="5">
        <f t="shared" si="2"/>
        <v>10.4</v>
      </c>
      <c r="E67" s="3">
        <f t="shared" si="3"/>
        <v>11.700000000000001</v>
      </c>
      <c r="G67" s="80"/>
      <c r="H67" s="81"/>
      <c r="I67" s="6">
        <v>46538</v>
      </c>
    </row>
    <row r="68" spans="1:9" x14ac:dyDescent="0.25">
      <c r="A68" s="42">
        <v>6</v>
      </c>
      <c r="B68" s="11">
        <f>($B$5/37.5)*'Bank Holiday Tables'!$A68</f>
        <v>1.2000000000000002</v>
      </c>
      <c r="C68" s="5">
        <f t="shared" si="1"/>
        <v>8.3999999999999986</v>
      </c>
      <c r="D68" s="5">
        <f t="shared" si="2"/>
        <v>9.6000000000000014</v>
      </c>
      <c r="E68" s="3">
        <f t="shared" si="3"/>
        <v>10.8</v>
      </c>
      <c r="G68" s="80"/>
      <c r="H68" s="81"/>
      <c r="I68" s="6">
        <v>46629</v>
      </c>
    </row>
    <row r="69" spans="1:9" x14ac:dyDescent="0.25">
      <c r="A69" s="42">
        <v>5.5</v>
      </c>
      <c r="B69" s="11">
        <f>($B$5/37.5)*'Bank Holiday Tables'!$A69</f>
        <v>1.1000000000000001</v>
      </c>
      <c r="C69" s="5">
        <f t="shared" si="1"/>
        <v>7.6999999999999993</v>
      </c>
      <c r="D69" s="5">
        <f t="shared" si="2"/>
        <v>8.8000000000000007</v>
      </c>
      <c r="E69" s="3">
        <f t="shared" si="3"/>
        <v>9.9</v>
      </c>
      <c r="G69" s="80"/>
      <c r="H69" s="81"/>
      <c r="I69" s="6">
        <v>46748</v>
      </c>
    </row>
    <row r="70" spans="1:9" x14ac:dyDescent="0.25">
      <c r="A70" s="42">
        <v>5</v>
      </c>
      <c r="B70" s="11">
        <f>($B$5/37.5)*'Bank Holiday Tables'!$A70</f>
        <v>1</v>
      </c>
      <c r="C70" s="5">
        <f t="shared" si="1"/>
        <v>7</v>
      </c>
      <c r="D70" s="5">
        <f t="shared" si="2"/>
        <v>8</v>
      </c>
      <c r="E70" s="3">
        <f t="shared" si="3"/>
        <v>9</v>
      </c>
      <c r="G70" s="80"/>
      <c r="H70" s="81"/>
      <c r="I70" s="6">
        <v>46749</v>
      </c>
    </row>
    <row r="71" spans="1:9" x14ac:dyDescent="0.25">
      <c r="A71" s="42">
        <v>4.5</v>
      </c>
      <c r="B71" s="11">
        <f>($B$5/37.5)*'Bank Holiday Tables'!$A71</f>
        <v>0.9</v>
      </c>
      <c r="C71" s="5">
        <f t="shared" ref="C71:C78" si="4">($C$5/$A$5)*A71</f>
        <v>6.3</v>
      </c>
      <c r="D71" s="5">
        <f t="shared" ref="D71:D78" si="5">($D$5/$A$5)*A71</f>
        <v>7.2</v>
      </c>
      <c r="E71" s="3">
        <f t="shared" ref="E71:E78" si="6">($E$5/$A$5)*A71</f>
        <v>8.1</v>
      </c>
      <c r="G71" s="1"/>
      <c r="H71" s="1"/>
      <c r="I71" s="1"/>
    </row>
    <row r="72" spans="1:9" x14ac:dyDescent="0.25">
      <c r="A72" s="42">
        <v>4</v>
      </c>
      <c r="B72" s="11">
        <f>($B$5/37.5)*'Bank Holiday Tables'!$A72</f>
        <v>0.8</v>
      </c>
      <c r="C72" s="5">
        <f t="shared" si="4"/>
        <v>5.6</v>
      </c>
      <c r="D72" s="5">
        <f t="shared" si="5"/>
        <v>6.4</v>
      </c>
      <c r="E72" s="3">
        <f t="shared" si="6"/>
        <v>7.2</v>
      </c>
      <c r="G72" s="1"/>
      <c r="H72" s="1"/>
      <c r="I72" s="1"/>
    </row>
    <row r="73" spans="1:9" x14ac:dyDescent="0.25">
      <c r="A73" s="42">
        <v>3.5</v>
      </c>
      <c r="B73" s="11">
        <f>($B$5/37.5)*'Bank Holiday Tables'!$A73</f>
        <v>0.70000000000000007</v>
      </c>
      <c r="C73" s="5">
        <f t="shared" si="4"/>
        <v>4.8999999999999995</v>
      </c>
      <c r="D73" s="5">
        <f t="shared" si="5"/>
        <v>5.6000000000000005</v>
      </c>
      <c r="E73" s="3">
        <f t="shared" si="6"/>
        <v>6.3</v>
      </c>
      <c r="G73" s="1"/>
      <c r="H73" s="1"/>
      <c r="I73" s="1"/>
    </row>
    <row r="74" spans="1:9" x14ac:dyDescent="0.25">
      <c r="A74" s="42">
        <v>3</v>
      </c>
      <c r="B74" s="11">
        <f>($B$5/37.5)*'Bank Holiday Tables'!$A74</f>
        <v>0.60000000000000009</v>
      </c>
      <c r="C74" s="5">
        <f t="shared" si="4"/>
        <v>4.1999999999999993</v>
      </c>
      <c r="D74" s="5">
        <f t="shared" si="5"/>
        <v>4.8000000000000007</v>
      </c>
      <c r="E74" s="3">
        <f t="shared" si="6"/>
        <v>5.4</v>
      </c>
    </row>
    <row r="75" spans="1:9" x14ac:dyDescent="0.25">
      <c r="A75" s="42">
        <v>2.5</v>
      </c>
      <c r="B75" s="11">
        <f>($B$5/37.5)*'Bank Holiday Tables'!$A75</f>
        <v>0.5</v>
      </c>
      <c r="C75" s="5">
        <f t="shared" si="4"/>
        <v>3.5</v>
      </c>
      <c r="D75" s="5">
        <f t="shared" si="5"/>
        <v>4</v>
      </c>
      <c r="E75" s="3">
        <f t="shared" si="6"/>
        <v>4.5</v>
      </c>
    </row>
    <row r="76" spans="1:9" x14ac:dyDescent="0.25">
      <c r="A76" s="42">
        <v>2</v>
      </c>
      <c r="B76" s="11">
        <f>($B$5/37.5)*'Bank Holiday Tables'!$A76</f>
        <v>0.4</v>
      </c>
      <c r="C76" s="5">
        <f t="shared" si="4"/>
        <v>2.8</v>
      </c>
      <c r="D76" s="5">
        <f t="shared" si="5"/>
        <v>3.2</v>
      </c>
      <c r="E76" s="3">
        <f t="shared" si="6"/>
        <v>3.6</v>
      </c>
    </row>
    <row r="77" spans="1:9" x14ac:dyDescent="0.25">
      <c r="A77" s="42">
        <v>1.5</v>
      </c>
      <c r="B77" s="11">
        <f>($B$5/37.5)*'Bank Holiday Tables'!$A77</f>
        <v>0.30000000000000004</v>
      </c>
      <c r="C77" s="5">
        <f t="shared" si="4"/>
        <v>2.0999999999999996</v>
      </c>
      <c r="D77" s="5">
        <f t="shared" si="5"/>
        <v>2.4000000000000004</v>
      </c>
      <c r="E77" s="3">
        <f t="shared" si="6"/>
        <v>2.7</v>
      </c>
    </row>
    <row r="78" spans="1:9" x14ac:dyDescent="0.25">
      <c r="A78" s="43">
        <v>1</v>
      </c>
      <c r="B78" s="11">
        <f>($B$5/37.5)*'Bank Holiday Tables'!$A78</f>
        <v>0.2</v>
      </c>
      <c r="C78" s="36">
        <f t="shared" si="4"/>
        <v>1.4</v>
      </c>
      <c r="D78" s="36">
        <f t="shared" si="5"/>
        <v>1.6</v>
      </c>
      <c r="E78" s="29">
        <f t="shared" si="6"/>
        <v>1.8</v>
      </c>
    </row>
  </sheetData>
  <sheetProtection algorithmName="SHA-512" hashValue="3ZwVS2GOyiA9jcwEHbLNYnpFhl65GGFddBAKFc4808c72DOaU/ubv2iuP8Mr1MHGjddKkHPtkL/XrM1v3qxxnw==" saltValue="afaHnpUu3fvIDcPR3DjW3g==" spinCount="100000" sheet="1" selectLockedCells="1"/>
  <mergeCells count="17">
    <mergeCell ref="G48:G55"/>
    <mergeCell ref="G56:G63"/>
    <mergeCell ref="G64:G70"/>
    <mergeCell ref="H48:H55"/>
    <mergeCell ref="H56:H63"/>
    <mergeCell ref="H64:H70"/>
    <mergeCell ref="G5:G12"/>
    <mergeCell ref="G41:G47"/>
    <mergeCell ref="H5:H12"/>
    <mergeCell ref="H13:H20"/>
    <mergeCell ref="H41:H47"/>
    <mergeCell ref="G13:G20"/>
    <mergeCell ref="K18:K25"/>
    <mergeCell ref="G31:G40"/>
    <mergeCell ref="G21:G30"/>
    <mergeCell ref="H31:H40"/>
    <mergeCell ref="H21:H30"/>
  </mergeCells>
  <phoneticPr fontId="1" type="noConversion"/>
  <hyperlinks>
    <hyperlink ref="K18:K25" location="'Annual Leave Calculator'!A30" display="CLICK HERE TO GO BACK TO THE ANNUAL LEAVE CALCULATOR" xr:uid="{00000000-0004-0000-03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Annual Leave Calculator</vt:lpstr>
      <vt:lpstr>Annual Leave Guidance</vt:lpstr>
      <vt:lpstr>Annual Leave Tables</vt:lpstr>
      <vt:lpstr>Bank Holiday Tables</vt:lpstr>
    </vt:vector>
  </TitlesOfParts>
  <Company>Liverpool Heart and Chest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Stuart (RBQ)</dc:creator>
  <cp:lastModifiedBy>Stuart Jones</cp:lastModifiedBy>
  <dcterms:created xsi:type="dcterms:W3CDTF">2021-05-10T21:22:07Z</dcterms:created>
  <dcterms:modified xsi:type="dcterms:W3CDTF">2022-11-22T13:45:31Z</dcterms:modified>
</cp:coreProperties>
</file>